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hurob\Desktop\"/>
    </mc:Choice>
  </mc:AlternateContent>
  <bookViews>
    <workbookView xWindow="0" yWindow="0" windowWidth="24000" windowHeight="9600"/>
  </bookViews>
  <sheets>
    <sheet name="3-03" sheetId="1" r:id="rId1"/>
  </sheets>
  <definedNames>
    <definedName name="_xlnm.Print_Area" localSheetId="0">'3-03'!$A$1:$I$132</definedName>
    <definedName name="_xlnm.Print_Titles" localSheetId="0">'3-03'!$1:$19</definedName>
  </definedNames>
  <calcPr calcId="162913"/>
  <fileRecoveryPr repairLoad="1"/>
</workbook>
</file>

<file path=xl/calcChain.xml><?xml version="1.0" encoding="utf-8"?>
<calcChain xmlns="http://schemas.openxmlformats.org/spreadsheetml/2006/main">
  <c r="H97" i="1" l="1"/>
  <c r="H98" i="1"/>
  <c r="H90" i="1" l="1"/>
  <c r="H96" i="1"/>
  <c r="H95" i="1"/>
  <c r="H94" i="1"/>
  <c r="H93" i="1"/>
  <c r="H92" i="1"/>
  <c r="H91" i="1"/>
  <c r="H80" i="1"/>
  <c r="H68" i="1"/>
  <c r="H67" i="1"/>
  <c r="H66" i="1"/>
  <c r="H65" i="1"/>
  <c r="H64" i="1"/>
  <c r="H63" i="1"/>
  <c r="H62" i="1"/>
  <c r="H61" i="1"/>
  <c r="H60" i="1"/>
  <c r="H53" i="1"/>
  <c r="H48" i="1"/>
  <c r="H47" i="1"/>
  <c r="H46" i="1"/>
  <c r="H45" i="1"/>
  <c r="H42" i="1"/>
  <c r="H41" i="1"/>
  <c r="H40" i="1"/>
  <c r="H38" i="1"/>
  <c r="H37" i="1"/>
  <c r="H36" i="1"/>
  <c r="H35" i="1"/>
  <c r="H34" i="1"/>
  <c r="H32" i="1"/>
  <c r="H30" i="1"/>
  <c r="H29" i="1"/>
  <c r="H28" i="1"/>
  <c r="H27" i="1"/>
  <c r="C9" i="1"/>
  <c r="C8" i="1"/>
  <c r="H49" i="1" l="1"/>
  <c r="F56" i="1"/>
  <c r="H56" i="1" s="1"/>
  <c r="F31" i="1"/>
  <c r="H99" i="1"/>
  <c r="H102" i="1" s="1"/>
  <c r="F55" i="1"/>
  <c r="H55" i="1" s="1"/>
  <c r="H59" i="1"/>
  <c r="H70" i="1" s="1"/>
  <c r="H31" i="1"/>
  <c r="F25" i="1"/>
  <c r="H25" i="1" s="1"/>
  <c r="F54" i="1"/>
  <c r="H54" i="1" s="1"/>
  <c r="H43" i="1" l="1"/>
  <c r="H57" i="1"/>
  <c r="G110" i="1"/>
  <c r="I5" i="1"/>
  <c r="H71" i="1" l="1"/>
  <c r="H73" i="1" s="1"/>
  <c r="G121" i="1"/>
  <c r="H72" i="1" l="1"/>
  <c r="H75" i="1"/>
  <c r="H74" i="1"/>
  <c r="H76" i="1" l="1"/>
  <c r="H86" i="1" s="1"/>
  <c r="H82" i="1"/>
  <c r="H87" i="1"/>
  <c r="H83" i="1" l="1"/>
  <c r="H81" i="1"/>
  <c r="H104" i="1"/>
  <c r="G112" i="1" s="1"/>
  <c r="G123" i="1" s="1"/>
  <c r="H88" i="1"/>
  <c r="H103" i="1" s="1"/>
  <c r="H84" i="1" l="1"/>
  <c r="H101" i="1" s="1"/>
  <c r="I7" i="1"/>
  <c r="I6" i="1"/>
  <c r="G111" i="1"/>
  <c r="G122" i="1" s="1"/>
  <c r="G109" i="1"/>
  <c r="H105" i="1"/>
  <c r="I8" i="1" s="1"/>
  <c r="I4" i="1"/>
  <c r="G120" i="1" l="1"/>
  <c r="H128" i="1" s="1"/>
  <c r="H113" i="1"/>
  <c r="H131" i="1" l="1"/>
  <c r="I9" i="1" s="1"/>
</calcChain>
</file>

<file path=xl/sharedStrings.xml><?xml version="1.0" encoding="utf-8"?>
<sst xmlns="http://schemas.openxmlformats.org/spreadsheetml/2006/main" count="283" uniqueCount="154">
  <si>
    <t>PROJECT BUDGET ESTIMATE</t>
  </si>
  <si>
    <t>INSTRUCTIONS INCLUDED IN THIS COLUMN</t>
  </si>
  <si>
    <t>PROJECT NO:</t>
  </si>
  <si>
    <t>COST SUMMARY</t>
  </si>
  <si>
    <t>Preliminary Mobility Precinct - Project number with dash</t>
  </si>
  <si>
    <t>ROAD:</t>
  </si>
  <si>
    <t>ENGINEERING</t>
  </si>
  <si>
    <t>LIMITS:</t>
  </si>
  <si>
    <t>FROM:</t>
  </si>
  <si>
    <t>RIGHT OF WAY &amp; UTILITIES</t>
  </si>
  <si>
    <t xml:space="preserve"> </t>
  </si>
  <si>
    <t>TO:</t>
  </si>
  <si>
    <t>CONST. PHASE SERVICES</t>
  </si>
  <si>
    <t>LENGTH:</t>
  </si>
  <si>
    <t>FEET =</t>
  </si>
  <si>
    <t>CONSTRUCTION</t>
  </si>
  <si>
    <t>STA =</t>
  </si>
  <si>
    <t>TOTAL PROJECT BUDGET</t>
  </si>
  <si>
    <t>MILES =</t>
  </si>
  <si>
    <t>COUNTY BOND AMOUNT</t>
  </si>
  <si>
    <t>SHORT DESCRIPTION:</t>
  </si>
  <si>
    <t>Provide description for program summary</t>
  </si>
  <si>
    <t>DESCRIPTION:</t>
  </si>
  <si>
    <t>Provide detailed project description, including unusual cost information.</t>
  </si>
  <si>
    <t>PREPARED BY:</t>
  </si>
  <si>
    <t>REVISION DATE:</t>
  </si>
  <si>
    <t>DESCRIPTION</t>
  </si>
  <si>
    <t>UNIT</t>
  </si>
  <si>
    <t>QTY</t>
  </si>
  <si>
    <t>COST</t>
  </si>
  <si>
    <t>AMOUNT</t>
  </si>
  <si>
    <t>COMMENTS/</t>
  </si>
  <si>
    <t>ASSUMPTIONS</t>
  </si>
  <si>
    <t>ROADWAY &amp; DRAINAGE</t>
  </si>
  <si>
    <t>REMOVAL/PREP ROW</t>
  </si>
  <si>
    <t>STA</t>
  </si>
  <si>
    <r>
      <t xml:space="preserve">Insert Description </t>
    </r>
    <r>
      <rPr>
        <b/>
        <sz val="10"/>
        <color rgb="FFFF0000"/>
        <rFont val="Arial"/>
        <family val="2"/>
      </rPr>
      <t>(Revise COST to reflect conditions)</t>
    </r>
  </si>
  <si>
    <t>CONCRETE PAVEMENT</t>
  </si>
  <si>
    <t xml:space="preserve">Paving items include subgrade, base,  pavement and earthwork </t>
  </si>
  <si>
    <t>2-LANE C&amp;G (27' F-F)</t>
  </si>
  <si>
    <t>Insert Description</t>
  </si>
  <si>
    <t>3-LANE C&amp;G (40' F-F)</t>
  </si>
  <si>
    <t>4-LANE DIVIDED C&amp;G (2-24' F-F)</t>
  </si>
  <si>
    <r>
      <t xml:space="preserve">Insert Description </t>
    </r>
    <r>
      <rPr>
        <b/>
        <sz val="10"/>
        <color rgb="FFFF0000"/>
        <rFont val="Arial"/>
        <family val="2"/>
      </rPr>
      <t>(USE 1/2 STA FOR HALF BOULEVARD)</t>
    </r>
  </si>
  <si>
    <t>6-LANE DIVIDED C&amp;G (2-36' F-F)</t>
  </si>
  <si>
    <t>ADDITIONAL LANE</t>
  </si>
  <si>
    <t>Assume 12-foot wide with saw cut and removal of existing curb.</t>
  </si>
  <si>
    <t>TRAFFIC ROUNDABOUT</t>
  </si>
  <si>
    <t>EACH</t>
  </si>
  <si>
    <t>2-lane maximum with median treatment and intersection lighting</t>
  </si>
  <si>
    <t>ASPHALT PAVEMENT</t>
  </si>
  <si>
    <t>12' WIDE LANE</t>
  </si>
  <si>
    <t>6' WIDE SHOULDER</t>
  </si>
  <si>
    <t>24' REHABILITATION / OVERLAY</t>
  </si>
  <si>
    <t>STORM SEWER SYSTEM</t>
  </si>
  <si>
    <r>
      <t xml:space="preserve">Insert Description </t>
    </r>
    <r>
      <rPr>
        <b/>
        <sz val="10"/>
        <color rgb="FFFF0000"/>
        <rFont val="Arial"/>
        <family val="2"/>
      </rPr>
      <t>(Revise COST for open ditch &amp; special conditions)</t>
    </r>
  </si>
  <si>
    <t>CROSS CULVERT</t>
  </si>
  <si>
    <t>EA</t>
  </si>
  <si>
    <t>OUTFALL</t>
  </si>
  <si>
    <t>OTHER</t>
  </si>
  <si>
    <t>Other items as necessary per project or erase text, but leave cells</t>
  </si>
  <si>
    <t>SUBTOTAL ROADWAY &amp; DRAINAGE</t>
  </si>
  <si>
    <t>UTILITIES</t>
  </si>
  <si>
    <t>Potential conflict with exist utilities</t>
  </si>
  <si>
    <t>RELOCATE WATER DISTRIBUTION</t>
  </si>
  <si>
    <t>RELOCATE WATER TRANSMISSION</t>
  </si>
  <si>
    <t>RELOCATE SANITARY SEWER</t>
  </si>
  <si>
    <t>RELOCATE FORCE MAIN</t>
  </si>
  <si>
    <t>SUBTOTAL UTILITIES</t>
  </si>
  <si>
    <t>MISCELLANEOUS</t>
  </si>
  <si>
    <t>SIGNALIZED INTERSECTION</t>
  </si>
  <si>
    <t>SIGNING &amp; PAVEMENT MARKINGS</t>
  </si>
  <si>
    <t>BLOCK SOD &amp; SEEDING</t>
  </si>
  <si>
    <t xml:space="preserve">STA </t>
  </si>
  <si>
    <t>SWPPP</t>
  </si>
  <si>
    <t>SUBTOTAL MISCELLANEOUS</t>
  </si>
  <si>
    <t>OTHER ITEMS</t>
  </si>
  <si>
    <t>SIDEWALK (One side @ 5-foot wide)</t>
  </si>
  <si>
    <t>DETENTION POND</t>
  </si>
  <si>
    <t>AC-FT</t>
  </si>
  <si>
    <t>BRIDGE</t>
  </si>
  <si>
    <t>SF</t>
  </si>
  <si>
    <t>RETAINING WALL</t>
  </si>
  <si>
    <t>PUMP STATION</t>
  </si>
  <si>
    <t>IN-LINE DETENTION</t>
  </si>
  <si>
    <t>SUBTOTAL OTHER ITEMS</t>
  </si>
  <si>
    <t>SUBTOTAL CONSTRUCTION COST</t>
  </si>
  <si>
    <t>TRAFFIC CONTROL PLAN (2%-8% x CONST ITEMS)</t>
  </si>
  <si>
    <t>BUDGET</t>
  </si>
  <si>
    <t xml:space="preserve"> Set % and provide explanation</t>
  </si>
  <si>
    <t>MOBILIZATION (% x CONST ITEMS)</t>
  </si>
  <si>
    <t>CONTINGENCY (% x CONST ITEMS)</t>
  </si>
  <si>
    <t>PROGRAM &amp; ESCALATION (% x CONST ITEMS)</t>
  </si>
  <si>
    <t>CONSTRUCTION COST TOTAL</t>
  </si>
  <si>
    <t>ENGINEERING &amp; DESIGN</t>
  </si>
  <si>
    <t>ENVIRONMENTAL REVIEW (Desktop Only)</t>
  </si>
  <si>
    <t xml:space="preserve"> Add detailed Wetlands Study &amp; Mitigation below</t>
  </si>
  <si>
    <t>GEOTECH ENGINEERING  (% x CONST COST)</t>
  </si>
  <si>
    <t>PREL ENG REPORT (% x CONST COST)</t>
  </si>
  <si>
    <t>Includes Survey</t>
  </si>
  <si>
    <t>PS&amp;E DOCUMENTS (% x CONST COST)</t>
  </si>
  <si>
    <t>SUBTOTAL ENGINEERING</t>
  </si>
  <si>
    <t>CONSTRUCTION PHASE SERVICES</t>
  </si>
  <si>
    <t>CONST MANAGEMENT (% x CONST)</t>
  </si>
  <si>
    <t>LABORATORY TESTING (% x CONST)</t>
  </si>
  <si>
    <t>SUBTOTAL CONSTRUCTION PHASE SERVICES</t>
  </si>
  <si>
    <t>UNDEVELOPED</t>
  </si>
  <si>
    <t>Include max-min amount for full range of the project</t>
  </si>
  <si>
    <t>HARD CORNERS</t>
  </si>
  <si>
    <t>STRUCTURES</t>
  </si>
  <si>
    <t>ROW APPRAISAL &amp; ACQUISITION COSTS</t>
  </si>
  <si>
    <t>PARCEL</t>
  </si>
  <si>
    <t>PIPELINE RELOCATION ( &lt;8" )</t>
  </si>
  <si>
    <t xml:space="preserve"> &lt;8"=$300,000; 8"-16"=$600,000 &amp; &gt;16"=$800,000 or best available info</t>
  </si>
  <si>
    <t>PIPELINE RELOCATION ( 8"-16" )</t>
  </si>
  <si>
    <t>PIPELINE RELOCATION ( &gt;16" )</t>
  </si>
  <si>
    <t>ENVIRONMENTAL MITIGATION</t>
  </si>
  <si>
    <t>Environmental Services + Mitigation</t>
  </si>
  <si>
    <t xml:space="preserve"> Include identified locations requiring mitigation.</t>
  </si>
  <si>
    <t>OTHER UTILITIES</t>
  </si>
  <si>
    <t xml:space="preserve"> Utilities (other than pipelines) adjoining ROW in easements</t>
  </si>
  <si>
    <t>SUBTOTAL RIGHT OF WAY</t>
  </si>
  <si>
    <t>PROJECT COST SUMMARY</t>
  </si>
  <si>
    <t>Rounded to nearest $100's</t>
  </si>
  <si>
    <t>RIGHT OF WAY</t>
  </si>
  <si>
    <t>TOTAL PROJECT COST</t>
  </si>
  <si>
    <t>PROJECT BUDGET &amp; RESOURCES</t>
  </si>
  <si>
    <t>PROJECT TOTAL</t>
  </si>
  <si>
    <t>TOTAL PROJECT BUDGET :</t>
  </si>
  <si>
    <t>OTHER PROJECT RESOURCES</t>
  </si>
  <si>
    <t>CONTRIBUTION FROM:</t>
  </si>
  <si>
    <t>NONE</t>
  </si>
  <si>
    <t>City, Other Agency or NONE</t>
  </si>
  <si>
    <t>CATEGORY</t>
  </si>
  <si>
    <t>LOCAL SHARE</t>
  </si>
  <si>
    <t>LOCAL AMOUNT</t>
  </si>
  <si>
    <t>TOTAL OTHER CONTRIBUTIONS</t>
  </si>
  <si>
    <t xml:space="preserve"> Rounded up to increment of $100k</t>
  </si>
  <si>
    <t>Schaumburg &amp; Polk, Inc.</t>
  </si>
  <si>
    <t>No pipelines</t>
  </si>
  <si>
    <t>Right-turn lane</t>
  </si>
  <si>
    <t>FORT BEND COUNTY MOBILITY 2020</t>
  </si>
  <si>
    <t>3-12</t>
  </si>
  <si>
    <t>Pink Oak Road</t>
  </si>
  <si>
    <t>At Katy Flewellen Road</t>
  </si>
  <si>
    <t>Add SB right-turn lane.</t>
  </si>
  <si>
    <t>Design and construct southbound dedicated right-turn lane.</t>
  </si>
  <si>
    <t>No sidewalks</t>
  </si>
  <si>
    <t>CURB RAMP</t>
  </si>
  <si>
    <t>INLET ADJUSTMENT</t>
  </si>
  <si>
    <t>Traffic signal pole relocation</t>
  </si>
  <si>
    <t>Temporary signalization</t>
  </si>
  <si>
    <t>No proposed ROW needed</t>
  </si>
  <si>
    <t>Unit cost adjusted for intersection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</si>
</sst>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"/>
    <numFmt numFmtId="166" formatCode="_(* #,##0_);_(* \(#,##0\);_(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3" fillId="2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Protection="1">
      <protection locked="0"/>
    </xf>
    <xf numFmtId="0" fontId="5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Border="1" applyProtection="1"/>
    <xf numFmtId="44" fontId="6" fillId="0" borderId="5" xfId="0" applyNumberFormat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/>
    </xf>
    <xf numFmtId="44" fontId="4" fillId="0" borderId="5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3" fontId="6" fillId="3" borderId="8" xfId="0" applyNumberFormat="1" applyFont="1" applyFill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44" fontId="4" fillId="0" borderId="7" xfId="0" applyNumberFormat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left" vertical="center"/>
    </xf>
    <xf numFmtId="44" fontId="8" fillId="0" borderId="9" xfId="0" applyNumberFormat="1" applyFont="1" applyBorder="1" applyAlignment="1" applyProtection="1">
      <alignment horizontal="left" vertical="center"/>
    </xf>
    <xf numFmtId="2" fontId="6" fillId="0" borderId="8" xfId="0" applyNumberFormat="1" applyFont="1" applyBorder="1" applyAlignment="1" applyProtection="1">
      <alignment horizontal="left" vertical="center" indent="1"/>
    </xf>
    <xf numFmtId="0" fontId="8" fillId="0" borderId="8" xfId="0" applyFont="1" applyBorder="1" applyAlignment="1" applyProtection="1">
      <alignment horizontal="left" vertical="center"/>
    </xf>
    <xf numFmtId="0" fontId="4" fillId="0" borderId="8" xfId="0" applyFont="1" applyBorder="1" applyProtection="1"/>
    <xf numFmtId="44" fontId="8" fillId="0" borderId="9" xfId="0" applyNumberFormat="1" applyFont="1" applyBorder="1" applyProtection="1"/>
    <xf numFmtId="0" fontId="5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2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4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6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4" fontId="6" fillId="0" borderId="0" xfId="0" applyNumberFormat="1" applyFont="1" applyBorder="1" applyAlignment="1" applyProtection="1">
      <alignment horizontal="right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4" fontId="4" fillId="0" borderId="24" xfId="2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indent="1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44" fontId="4" fillId="0" borderId="24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165" fontId="4" fillId="3" borderId="24" xfId="0" applyNumberFormat="1" applyFont="1" applyFill="1" applyBorder="1" applyAlignment="1" applyProtection="1">
      <alignment horizontal="center" vertical="center"/>
      <protection locked="0"/>
    </xf>
    <xf numFmtId="44" fontId="4" fillId="3" borderId="24" xfId="2" applyFont="1" applyFill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165" fontId="4" fillId="0" borderId="24" xfId="0" applyNumberFormat="1" applyFont="1" applyBorder="1" applyAlignment="1" applyProtection="1">
      <alignment horizontal="center" vertical="center"/>
    </xf>
    <xf numFmtId="0" fontId="4" fillId="0" borderId="25" xfId="0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</xf>
    <xf numFmtId="165" fontId="4" fillId="0" borderId="28" xfId="0" applyNumberFormat="1" applyFont="1" applyBorder="1" applyAlignment="1" applyProtection="1">
      <alignment horizontal="center" vertical="center"/>
    </xf>
    <xf numFmtId="44" fontId="4" fillId="0" borderId="28" xfId="2" applyFont="1" applyBorder="1" applyAlignment="1" applyProtection="1">
      <alignment vertical="center"/>
    </xf>
    <xf numFmtId="44" fontId="8" fillId="0" borderId="29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165" fontId="4" fillId="0" borderId="21" xfId="0" applyNumberFormat="1" applyFont="1" applyBorder="1" applyAlignment="1" applyProtection="1">
      <alignment horizontal="center" vertical="center"/>
    </xf>
    <xf numFmtId="44" fontId="4" fillId="0" borderId="21" xfId="2" applyFont="1" applyBorder="1" applyAlignment="1" applyProtection="1">
      <alignment vertical="center"/>
    </xf>
    <xf numFmtId="44" fontId="8" fillId="0" borderId="21" xfId="2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  <protection locked="0"/>
    </xf>
    <xf numFmtId="44" fontId="8" fillId="0" borderId="28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166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44" fontId="8" fillId="0" borderId="24" xfId="2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/>
    </xf>
    <xf numFmtId="165" fontId="4" fillId="0" borderId="29" xfId="0" applyNumberFormat="1" applyFont="1" applyBorder="1" applyAlignment="1" applyProtection="1">
      <alignment horizontal="center" vertical="center"/>
    </xf>
    <xf numFmtId="44" fontId="4" fillId="0" borderId="29" xfId="2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left" vertical="center" indent="3"/>
    </xf>
    <xf numFmtId="0" fontId="4" fillId="0" borderId="0" xfId="0" applyFont="1" applyBorder="1" applyAlignment="1" applyProtection="1">
      <alignment horizontal="center" vertical="center"/>
    </xf>
    <xf numFmtId="1" fontId="4" fillId="0" borderId="24" xfId="0" applyNumberFormat="1" applyFont="1" applyBorder="1" applyAlignment="1" applyProtection="1">
      <alignment horizontal="center" vertical="center"/>
    </xf>
    <xf numFmtId="9" fontId="4" fillId="3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indent="1"/>
      <protection locked="0"/>
    </xf>
    <xf numFmtId="9" fontId="4" fillId="0" borderId="0" xfId="3" applyFont="1" applyFill="1" applyBorder="1" applyAlignment="1" applyProtection="1">
      <alignment horizontal="center" vertical="center"/>
    </xf>
    <xf numFmtId="9" fontId="4" fillId="0" borderId="0" xfId="3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</xf>
    <xf numFmtId="44" fontId="4" fillId="0" borderId="19" xfId="2" applyFont="1" applyBorder="1" applyAlignment="1" applyProtection="1">
      <alignment vertical="center"/>
    </xf>
    <xf numFmtId="44" fontId="4" fillId="0" borderId="24" xfId="2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vertical="center" wrapText="1"/>
      <protection locked="0"/>
    </xf>
    <xf numFmtId="0" fontId="8" fillId="0" borderId="34" xfId="0" applyFont="1" applyBorder="1" applyAlignment="1" applyProtection="1">
      <alignment horizontal="left" vertical="center" indent="1"/>
    </xf>
    <xf numFmtId="0" fontId="4" fillId="0" borderId="11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center" vertical="center"/>
    </xf>
    <xf numFmtId="1" fontId="4" fillId="0" borderId="36" xfId="0" applyNumberFormat="1" applyFont="1" applyBorder="1" applyAlignment="1" applyProtection="1">
      <alignment horizontal="center" vertical="center"/>
    </xf>
    <xf numFmtId="44" fontId="4" fillId="0" borderId="36" xfId="2" applyFont="1" applyBorder="1" applyAlignment="1" applyProtection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167" fontId="4" fillId="3" borderId="24" xfId="3" applyNumberFormat="1" applyFont="1" applyFill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vertical="center"/>
    </xf>
    <xf numFmtId="1" fontId="4" fillId="0" borderId="21" xfId="0" applyNumberFormat="1" applyFont="1" applyBorder="1" applyAlignment="1" applyProtection="1">
      <alignment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44" fontId="4" fillId="0" borderId="0" xfId="2" applyFont="1" applyFill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44" fontId="4" fillId="0" borderId="23" xfId="2" applyFont="1" applyBorder="1" applyAlignment="1" applyProtection="1">
      <alignment vertical="center"/>
    </xf>
    <xf numFmtId="0" fontId="4" fillId="0" borderId="0" xfId="0" applyFont="1" applyProtection="1"/>
    <xf numFmtId="44" fontId="4" fillId="0" borderId="27" xfId="2" applyFont="1" applyBorder="1" applyAlignment="1" applyProtection="1">
      <alignment vertical="center"/>
    </xf>
    <xf numFmtId="0" fontId="4" fillId="0" borderId="28" xfId="0" applyFont="1" applyBorder="1" applyProtection="1"/>
    <xf numFmtId="44" fontId="4" fillId="0" borderId="0" xfId="0" applyNumberFormat="1" applyFont="1" applyBorder="1" applyAlignment="1" applyProtection="1">
      <alignment vertical="center"/>
    </xf>
    <xf numFmtId="44" fontId="8" fillId="0" borderId="23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4" fillId="0" borderId="24" xfId="0" applyFont="1" applyBorder="1" applyAlignment="1" applyProtection="1">
      <alignment vertical="center"/>
    </xf>
    <xf numFmtId="0" fontId="4" fillId="0" borderId="5" xfId="0" applyFont="1" applyBorder="1" applyProtection="1"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26" xfId="0" applyFont="1" applyBorder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7" xfId="0" applyFont="1" applyBorder="1" applyProtection="1"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 indent="1"/>
    </xf>
    <xf numFmtId="9" fontId="4" fillId="3" borderId="0" xfId="3" applyFont="1" applyFill="1" applyBorder="1" applyAlignment="1" applyProtection="1">
      <alignment vertical="center"/>
      <protection locked="0"/>
    </xf>
    <xf numFmtId="0" fontId="4" fillId="0" borderId="4" xfId="0" applyFont="1" applyBorder="1" applyProtection="1"/>
    <xf numFmtId="44" fontId="4" fillId="3" borderId="23" xfId="2" applyFont="1" applyFill="1" applyBorder="1" applyAlignment="1" applyProtection="1">
      <alignment vertical="center"/>
      <protection locked="0"/>
    </xf>
    <xf numFmtId="44" fontId="4" fillId="3" borderId="27" xfId="2" applyFont="1" applyFill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44" fontId="4" fillId="0" borderId="41" xfId="2" applyFont="1" applyBorder="1" applyAlignment="1" applyProtection="1">
      <alignment vertical="center"/>
    </xf>
    <xf numFmtId="44" fontId="4" fillId="0" borderId="42" xfId="2" applyFont="1" applyBorder="1" applyAlignment="1" applyProtection="1">
      <alignment vertical="center"/>
    </xf>
    <xf numFmtId="0" fontId="4" fillId="0" borderId="43" xfId="0" applyFont="1" applyBorder="1" applyProtection="1"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38" xfId="0" applyFont="1" applyBorder="1" applyProtection="1">
      <protection locked="0"/>
    </xf>
    <xf numFmtId="6" fontId="4" fillId="0" borderId="0" xfId="0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9" fontId="10" fillId="3" borderId="24" xfId="3" applyFont="1" applyFill="1" applyBorder="1" applyAlignment="1" applyProtection="1">
      <alignment horizontal="center" vertical="center"/>
      <protection locked="0"/>
    </xf>
    <xf numFmtId="44" fontId="6" fillId="3" borderId="24" xfId="2" applyFont="1" applyFill="1" applyBorder="1" applyAlignment="1" applyProtection="1">
      <alignment vertical="center"/>
      <protection locked="0"/>
    </xf>
    <xf numFmtId="44" fontId="4" fillId="0" borderId="24" xfId="2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  <protection locked="0"/>
    </xf>
    <xf numFmtId="9" fontId="6" fillId="3" borderId="24" xfId="3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 applyProtection="1">
      <alignment horizontal="center" vertical="center"/>
      <protection locked="0"/>
    </xf>
    <xf numFmtId="2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vertical="center" indent="1"/>
    </xf>
    <xf numFmtId="0" fontId="8" fillId="0" borderId="23" xfId="0" applyFont="1" applyBorder="1" applyAlignment="1" applyProtection="1">
      <alignment horizontal="right" vertical="center" indent="1"/>
    </xf>
    <xf numFmtId="0" fontId="8" fillId="0" borderId="26" xfId="0" applyFont="1" applyBorder="1" applyAlignment="1" applyProtection="1">
      <alignment horizontal="right" vertical="center" indent="1"/>
    </xf>
    <xf numFmtId="0" fontId="8" fillId="0" borderId="6" xfId="0" applyFont="1" applyBorder="1" applyAlignment="1" applyProtection="1">
      <alignment horizontal="right" vertical="center" indent="1"/>
    </xf>
    <xf numFmtId="0" fontId="8" fillId="0" borderId="27" xfId="0" applyFont="1" applyBorder="1" applyAlignment="1" applyProtection="1">
      <alignment horizontal="right" vertical="center" indent="1"/>
    </xf>
    <xf numFmtId="0" fontId="8" fillId="0" borderId="18" xfId="0" applyFont="1" applyBorder="1" applyAlignment="1" applyProtection="1">
      <alignment horizontal="right" vertical="center" indent="1"/>
    </xf>
    <xf numFmtId="0" fontId="8" fillId="0" borderId="19" xfId="0" applyFont="1" applyBorder="1" applyAlignment="1" applyProtection="1">
      <alignment horizontal="right" vertical="center" indent="1"/>
    </xf>
    <xf numFmtId="0" fontId="8" fillId="0" borderId="20" xfId="0" applyFont="1" applyBorder="1" applyAlignment="1" applyProtection="1">
      <alignment horizontal="right" vertical="center" indent="1"/>
    </xf>
    <xf numFmtId="0" fontId="5" fillId="4" borderId="1" xfId="0" applyFont="1" applyFill="1" applyBorder="1" applyAlignment="1" applyProtection="1">
      <alignment horizontal="left" vertical="center" indent="1"/>
    </xf>
    <xf numFmtId="0" fontId="5" fillId="4" borderId="2" xfId="0" applyFont="1" applyFill="1" applyBorder="1" applyAlignment="1" applyProtection="1">
      <alignment horizontal="left" vertical="center" indent="1"/>
    </xf>
    <xf numFmtId="0" fontId="5" fillId="4" borderId="18" xfId="0" applyFont="1" applyFill="1" applyBorder="1" applyAlignment="1" applyProtection="1">
      <alignment horizontal="left" vertical="center" indent="1"/>
    </xf>
    <xf numFmtId="0" fontId="5" fillId="4" borderId="19" xfId="0" applyFont="1" applyFill="1" applyBorder="1" applyAlignment="1" applyProtection="1">
      <alignment horizontal="left" vertical="center" indent="1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right" vertical="center" indent="1"/>
    </xf>
    <xf numFmtId="0" fontId="8" fillId="0" borderId="8" xfId="0" applyFont="1" applyBorder="1" applyAlignment="1" applyProtection="1">
      <alignment horizontal="right" vertical="center" indent="1"/>
    </xf>
    <xf numFmtId="0" fontId="8" fillId="0" borderId="32" xfId="0" applyFont="1" applyBorder="1" applyAlignment="1" applyProtection="1">
      <alignment horizontal="right" vertical="center" inden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65" fontId="5" fillId="4" borderId="16" xfId="0" applyNumberFormat="1" applyFont="1" applyFill="1" applyBorder="1" applyAlignment="1" applyProtection="1">
      <alignment horizontal="center" vertical="center"/>
    </xf>
    <xf numFmtId="165" fontId="5" fillId="4" borderId="21" xfId="0" applyNumberFormat="1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49" fontId="6" fillId="3" borderId="11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3" borderId="13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14" xfId="0" applyNumberFormat="1" applyFont="1" applyFill="1" applyBorder="1" applyAlignment="1" applyProtection="1">
      <alignment horizontal="left" vertical="top" wrapText="1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  <protection locked="0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view="pageBreakPreview" zoomScaleNormal="100" zoomScaleSheetLayoutView="100" zoomScalePageLayoutView="80" workbookViewId="0">
      <selection activeCell="I59" sqref="I59"/>
    </sheetView>
  </sheetViews>
  <sheetFormatPr defaultColWidth="9.140625" defaultRowHeight="12.75" x14ac:dyDescent="0.2"/>
  <cols>
    <col min="1" max="1" width="9.140625" style="2" customWidth="1"/>
    <col min="2" max="2" width="8.5703125" style="2" customWidth="1"/>
    <col min="3" max="3" width="12.28515625" style="2" customWidth="1"/>
    <col min="4" max="4" width="23.28515625" style="2" customWidth="1"/>
    <col min="5" max="5" width="9" style="2" customWidth="1"/>
    <col min="6" max="6" width="8.85546875" style="2" customWidth="1"/>
    <col min="7" max="7" width="26.42578125" style="2" bestFit="1" customWidth="1"/>
    <col min="8" max="8" width="17.28515625" style="2" bestFit="1" customWidth="1"/>
    <col min="9" max="9" width="48.140625" style="2" bestFit="1" customWidth="1"/>
    <col min="10" max="10" width="61.28515625" style="2" customWidth="1"/>
    <col min="11" max="16384" width="9.140625" style="2"/>
  </cols>
  <sheetData>
    <row r="1" spans="1:11" ht="15.75" thickTop="1" x14ac:dyDescent="0.2">
      <c r="A1" s="224" t="s">
        <v>0</v>
      </c>
      <c r="B1" s="225"/>
      <c r="C1" s="225"/>
      <c r="D1" s="225"/>
      <c r="E1" s="225"/>
      <c r="F1" s="225"/>
      <c r="G1" s="225"/>
      <c r="H1" s="225"/>
      <c r="I1" s="226"/>
      <c r="J1" s="1" t="s">
        <v>1</v>
      </c>
    </row>
    <row r="2" spans="1:11" ht="15" x14ac:dyDescent="0.2">
      <c r="A2" s="227" t="s">
        <v>141</v>
      </c>
      <c r="B2" s="228"/>
      <c r="C2" s="228"/>
      <c r="D2" s="228"/>
      <c r="E2" s="228"/>
      <c r="F2" s="228"/>
      <c r="G2" s="228"/>
      <c r="H2" s="228"/>
      <c r="I2" s="229"/>
    </row>
    <row r="3" spans="1:11" ht="15" customHeight="1" x14ac:dyDescent="0.2">
      <c r="A3" s="3" t="s">
        <v>2</v>
      </c>
      <c r="B3" s="4"/>
      <c r="C3" s="230" t="s">
        <v>142</v>
      </c>
      <c r="D3" s="230"/>
      <c r="E3" s="4"/>
      <c r="F3" s="5"/>
      <c r="G3" s="231" t="s">
        <v>3</v>
      </c>
      <c r="H3" s="231"/>
      <c r="I3" s="232"/>
      <c r="J3" s="6" t="s">
        <v>4</v>
      </c>
    </row>
    <row r="4" spans="1:11" ht="15" customHeight="1" x14ac:dyDescent="0.2">
      <c r="A4" s="3" t="s">
        <v>5</v>
      </c>
      <c r="B4" s="7"/>
      <c r="C4" s="212" t="s">
        <v>143</v>
      </c>
      <c r="D4" s="212"/>
      <c r="E4" s="4"/>
      <c r="F4" s="4"/>
      <c r="G4" s="4" t="s">
        <v>6</v>
      </c>
      <c r="H4" s="4"/>
      <c r="I4" s="8">
        <f>H101</f>
        <v>34000</v>
      </c>
      <c r="J4" s="9"/>
    </row>
    <row r="5" spans="1:11" ht="15" customHeight="1" x14ac:dyDescent="0.2">
      <c r="A5" s="3" t="s">
        <v>7</v>
      </c>
      <c r="B5" s="5" t="s">
        <v>8</v>
      </c>
      <c r="C5" s="212" t="s">
        <v>144</v>
      </c>
      <c r="D5" s="212"/>
      <c r="E5" s="4"/>
      <c r="F5" s="4"/>
      <c r="G5" s="10" t="s">
        <v>9</v>
      </c>
      <c r="H5" s="10"/>
      <c r="I5" s="11">
        <f>H102</f>
        <v>0</v>
      </c>
      <c r="J5" s="9"/>
    </row>
    <row r="6" spans="1:11" ht="15" customHeight="1" x14ac:dyDescent="0.2">
      <c r="A6" s="3" t="s">
        <v>10</v>
      </c>
      <c r="B6" s="5" t="s">
        <v>11</v>
      </c>
      <c r="C6" s="212"/>
      <c r="D6" s="212"/>
      <c r="E6" s="4"/>
      <c r="F6" s="5"/>
      <c r="G6" s="12" t="s">
        <v>12</v>
      </c>
      <c r="H6" s="12"/>
      <c r="I6" s="11">
        <f>H103</f>
        <v>13800</v>
      </c>
      <c r="J6" s="9"/>
    </row>
    <row r="7" spans="1:11" ht="15" customHeight="1" x14ac:dyDescent="0.2">
      <c r="A7" s="3" t="s">
        <v>13</v>
      </c>
      <c r="B7" s="5" t="s">
        <v>14</v>
      </c>
      <c r="C7" s="13">
        <v>210</v>
      </c>
      <c r="D7" s="14"/>
      <c r="E7" s="15"/>
      <c r="F7" s="5"/>
      <c r="G7" s="16" t="s">
        <v>15</v>
      </c>
      <c r="H7" s="16"/>
      <c r="I7" s="17">
        <f>H104</f>
        <v>173500</v>
      </c>
      <c r="J7" s="9"/>
    </row>
    <row r="8" spans="1:11" ht="15" customHeight="1" x14ac:dyDescent="0.2">
      <c r="A8" s="3" t="s">
        <v>10</v>
      </c>
      <c r="B8" s="5" t="s">
        <v>16</v>
      </c>
      <c r="C8" s="18">
        <f>ROUND(C7/100,1)</f>
        <v>2.1</v>
      </c>
      <c r="D8" s="14"/>
      <c r="E8" s="4"/>
      <c r="F8" s="5"/>
      <c r="G8" s="19" t="s">
        <v>17</v>
      </c>
      <c r="H8" s="20"/>
      <c r="I8" s="21">
        <f>H105</f>
        <v>221300</v>
      </c>
      <c r="J8" s="9"/>
    </row>
    <row r="9" spans="1:11" ht="15" customHeight="1" x14ac:dyDescent="0.2">
      <c r="A9" s="3"/>
      <c r="B9" s="5" t="s">
        <v>18</v>
      </c>
      <c r="C9" s="22">
        <f>ROUND(C7/5280,2)</f>
        <v>0.04</v>
      </c>
      <c r="D9" s="14"/>
      <c r="E9" s="4"/>
      <c r="F9" s="5"/>
      <c r="G9" s="23" t="s">
        <v>19</v>
      </c>
      <c r="H9" s="24"/>
      <c r="I9" s="25">
        <f>H131</f>
        <v>230000</v>
      </c>
      <c r="J9" s="9"/>
    </row>
    <row r="10" spans="1:11" ht="4.1500000000000004" customHeight="1" x14ac:dyDescent="0.2">
      <c r="A10" s="26"/>
      <c r="B10" s="27"/>
      <c r="C10" s="28"/>
      <c r="D10" s="29"/>
      <c r="E10" s="27"/>
      <c r="F10" s="28"/>
      <c r="G10" s="30"/>
      <c r="H10" s="30"/>
      <c r="I10" s="31"/>
      <c r="J10" s="9"/>
    </row>
    <row r="11" spans="1:11" ht="12" customHeight="1" x14ac:dyDescent="0.2">
      <c r="A11" s="3" t="s">
        <v>20</v>
      </c>
      <c r="B11" s="4"/>
      <c r="C11" s="5"/>
      <c r="D11" s="213" t="s">
        <v>145</v>
      </c>
      <c r="E11" s="214"/>
      <c r="F11" s="214"/>
      <c r="G11" s="214"/>
      <c r="H11" s="214"/>
      <c r="I11" s="215"/>
      <c r="J11" s="9" t="s">
        <v>21</v>
      </c>
      <c r="K11" s="32"/>
    </row>
    <row r="12" spans="1:11" ht="12" customHeight="1" x14ac:dyDescent="0.2">
      <c r="A12" s="3"/>
      <c r="B12" s="4"/>
      <c r="C12" s="5"/>
      <c r="D12" s="216"/>
      <c r="E12" s="217"/>
      <c r="F12" s="217"/>
      <c r="G12" s="217"/>
      <c r="H12" s="217"/>
      <c r="I12" s="218"/>
      <c r="J12" s="9"/>
    </row>
    <row r="13" spans="1:11" ht="4.1500000000000004" customHeight="1" x14ac:dyDescent="0.2">
      <c r="A13" s="26"/>
      <c r="B13" s="27"/>
      <c r="C13" s="28"/>
      <c r="D13" s="29"/>
      <c r="E13" s="27"/>
      <c r="F13" s="28"/>
      <c r="G13" s="30"/>
      <c r="H13" s="30"/>
      <c r="I13" s="31"/>
      <c r="J13" s="9"/>
    </row>
    <row r="14" spans="1:11" ht="12" customHeight="1" x14ac:dyDescent="0.2">
      <c r="A14" s="3" t="s">
        <v>22</v>
      </c>
      <c r="B14" s="4"/>
      <c r="C14" s="213" t="s">
        <v>146</v>
      </c>
      <c r="D14" s="214"/>
      <c r="E14" s="214"/>
      <c r="F14" s="214"/>
      <c r="G14" s="214"/>
      <c r="H14" s="214"/>
      <c r="I14" s="215"/>
      <c r="J14" s="9" t="s">
        <v>23</v>
      </c>
    </row>
    <row r="15" spans="1:11" ht="12" customHeight="1" x14ac:dyDescent="0.2">
      <c r="A15" s="33" t="s">
        <v>10</v>
      </c>
      <c r="B15" s="4"/>
      <c r="C15" s="219"/>
      <c r="D15" s="220"/>
      <c r="E15" s="220"/>
      <c r="F15" s="220"/>
      <c r="G15" s="220"/>
      <c r="H15" s="220"/>
      <c r="I15" s="221"/>
      <c r="J15" s="9"/>
    </row>
    <row r="16" spans="1:11" ht="12" customHeight="1" x14ac:dyDescent="0.2">
      <c r="A16" s="33"/>
      <c r="B16" s="4"/>
      <c r="C16" s="216"/>
      <c r="D16" s="217"/>
      <c r="E16" s="217"/>
      <c r="F16" s="217"/>
      <c r="G16" s="217"/>
      <c r="H16" s="217"/>
      <c r="I16" s="218"/>
      <c r="J16" s="9"/>
    </row>
    <row r="17" spans="1:11" ht="3" customHeight="1" x14ac:dyDescent="0.2">
      <c r="A17" s="34"/>
      <c r="B17" s="27"/>
      <c r="C17" s="35"/>
      <c r="D17" s="35"/>
      <c r="E17" s="35"/>
      <c r="F17" s="35"/>
      <c r="G17" s="35"/>
      <c r="H17" s="35"/>
      <c r="I17" s="36"/>
      <c r="J17" s="9"/>
    </row>
    <row r="18" spans="1:11" ht="12" customHeight="1" x14ac:dyDescent="0.2">
      <c r="A18" s="37"/>
      <c r="B18" s="4"/>
      <c r="C18" s="38"/>
      <c r="D18" s="38"/>
      <c r="E18" s="38"/>
      <c r="F18" s="5"/>
      <c r="G18" s="39" t="s">
        <v>24</v>
      </c>
      <c r="H18" s="222" t="s">
        <v>138</v>
      </c>
      <c r="I18" s="223"/>
      <c r="J18" s="9"/>
    </row>
    <row r="19" spans="1:11" ht="12" customHeight="1" x14ac:dyDescent="0.2">
      <c r="A19" s="40" t="s">
        <v>10</v>
      </c>
      <c r="B19" s="15"/>
      <c r="C19" s="15"/>
      <c r="D19" s="10"/>
      <c r="E19" s="15"/>
      <c r="F19" s="5"/>
      <c r="G19" s="39" t="s">
        <v>25</v>
      </c>
      <c r="H19" s="41">
        <v>44014</v>
      </c>
      <c r="I19" s="42"/>
      <c r="J19" s="9"/>
    </row>
    <row r="20" spans="1:11" ht="6" customHeight="1" thickBot="1" x14ac:dyDescent="0.25">
      <c r="A20" s="43"/>
      <c r="B20" s="44"/>
      <c r="C20" s="44"/>
      <c r="D20" s="30"/>
      <c r="E20" s="44"/>
      <c r="F20" s="28"/>
      <c r="G20" s="45"/>
      <c r="H20" s="46"/>
      <c r="I20" s="47"/>
      <c r="J20" s="9"/>
    </row>
    <row r="21" spans="1:11" ht="12" customHeight="1" thickTop="1" x14ac:dyDescent="0.2">
      <c r="A21" s="204" t="s">
        <v>26</v>
      </c>
      <c r="B21" s="182"/>
      <c r="C21" s="182"/>
      <c r="D21" s="205"/>
      <c r="E21" s="199" t="s">
        <v>27</v>
      </c>
      <c r="F21" s="199" t="s">
        <v>28</v>
      </c>
      <c r="G21" s="199" t="s">
        <v>29</v>
      </c>
      <c r="H21" s="199" t="s">
        <v>30</v>
      </c>
      <c r="I21" s="48" t="s">
        <v>31</v>
      </c>
      <c r="J21" s="9"/>
    </row>
    <row r="22" spans="1:11" ht="12" customHeight="1" thickBot="1" x14ac:dyDescent="0.25">
      <c r="A22" s="206"/>
      <c r="B22" s="183"/>
      <c r="C22" s="183"/>
      <c r="D22" s="207"/>
      <c r="E22" s="200"/>
      <c r="F22" s="200"/>
      <c r="G22" s="200"/>
      <c r="H22" s="200"/>
      <c r="I22" s="49" t="s">
        <v>32</v>
      </c>
      <c r="J22" s="9"/>
    </row>
    <row r="23" spans="1:11" ht="3" customHeight="1" thickTop="1" x14ac:dyDescent="0.2">
      <c r="A23" s="50"/>
      <c r="B23" s="45"/>
      <c r="C23" s="45"/>
      <c r="D23" s="51"/>
      <c r="E23" s="52"/>
      <c r="F23" s="52"/>
      <c r="G23" s="53"/>
      <c r="H23" s="53"/>
      <c r="I23" s="54"/>
      <c r="J23" s="9"/>
    </row>
    <row r="24" spans="1:11" ht="13.5" customHeight="1" x14ac:dyDescent="0.2">
      <c r="A24" s="55" t="s">
        <v>33</v>
      </c>
      <c r="B24" s="12"/>
      <c r="C24" s="12"/>
      <c r="D24" s="56"/>
      <c r="E24" s="57"/>
      <c r="F24" s="57"/>
      <c r="G24" s="58"/>
      <c r="H24" s="58"/>
      <c r="I24" s="54"/>
      <c r="J24" s="9"/>
    </row>
    <row r="25" spans="1:11" ht="13.5" customHeight="1" x14ac:dyDescent="0.2">
      <c r="A25" s="59"/>
      <c r="B25" s="12" t="s">
        <v>34</v>
      </c>
      <c r="C25" s="12"/>
      <c r="D25" s="56"/>
      <c r="E25" s="57" t="s">
        <v>35</v>
      </c>
      <c r="F25" s="60">
        <f>$C$8</f>
        <v>2.1</v>
      </c>
      <c r="G25" s="176">
        <v>8000</v>
      </c>
      <c r="H25" s="58">
        <f>F25*G25</f>
        <v>16800</v>
      </c>
      <c r="I25" s="54"/>
      <c r="J25" s="9" t="s">
        <v>36</v>
      </c>
      <c r="K25" s="62"/>
    </row>
    <row r="26" spans="1:11" ht="13.5" customHeight="1" x14ac:dyDescent="0.2">
      <c r="A26" s="59"/>
      <c r="B26" s="12" t="s">
        <v>37</v>
      </c>
      <c r="C26" s="12"/>
      <c r="D26" s="56"/>
      <c r="E26" s="57"/>
      <c r="F26" s="63"/>
      <c r="G26" s="58"/>
      <c r="H26" s="58"/>
      <c r="I26" s="64"/>
      <c r="J26" s="65" t="s">
        <v>38</v>
      </c>
      <c r="K26" s="62"/>
    </row>
    <row r="27" spans="1:11" ht="13.5" customHeight="1" x14ac:dyDescent="0.2">
      <c r="A27" s="59"/>
      <c r="B27" s="12"/>
      <c r="C27" s="12" t="s">
        <v>39</v>
      </c>
      <c r="D27" s="56"/>
      <c r="E27" s="57" t="s">
        <v>35</v>
      </c>
      <c r="F27" s="60"/>
      <c r="G27" s="58">
        <v>22000</v>
      </c>
      <c r="H27" s="58">
        <f t="shared" ref="H27:H32" si="0">F27*G27</f>
        <v>0</v>
      </c>
      <c r="I27" s="64"/>
      <c r="J27" s="65" t="s">
        <v>40</v>
      </c>
      <c r="K27" s="62"/>
    </row>
    <row r="28" spans="1:11" ht="13.5" customHeight="1" x14ac:dyDescent="0.2">
      <c r="A28" s="59"/>
      <c r="B28" s="12"/>
      <c r="C28" s="12" t="s">
        <v>41</v>
      </c>
      <c r="D28" s="56"/>
      <c r="E28" s="57" t="s">
        <v>35</v>
      </c>
      <c r="F28" s="60"/>
      <c r="G28" s="58">
        <v>28000</v>
      </c>
      <c r="H28" s="58">
        <f t="shared" si="0"/>
        <v>0</v>
      </c>
      <c r="I28" s="64"/>
      <c r="J28" s="65"/>
      <c r="K28" s="62"/>
    </row>
    <row r="29" spans="1:11" ht="13.5" customHeight="1" x14ac:dyDescent="0.2">
      <c r="A29" s="59"/>
      <c r="B29" s="12"/>
      <c r="C29" s="12" t="s">
        <v>42</v>
      </c>
      <c r="D29" s="56"/>
      <c r="E29" s="57" t="s">
        <v>35</v>
      </c>
      <c r="F29" s="60"/>
      <c r="G29" s="58">
        <v>40000</v>
      </c>
      <c r="H29" s="58">
        <f t="shared" si="0"/>
        <v>0</v>
      </c>
      <c r="I29" s="54"/>
      <c r="J29" s="9" t="s">
        <v>43</v>
      </c>
    </row>
    <row r="30" spans="1:11" ht="13.5" customHeight="1" x14ac:dyDescent="0.2">
      <c r="A30" s="59"/>
      <c r="B30" s="12"/>
      <c r="C30" s="12" t="s">
        <v>44</v>
      </c>
      <c r="D30" s="56"/>
      <c r="E30" s="57" t="s">
        <v>35</v>
      </c>
      <c r="F30" s="60"/>
      <c r="G30" s="58">
        <v>54000</v>
      </c>
      <c r="H30" s="58">
        <f t="shared" si="0"/>
        <v>0</v>
      </c>
      <c r="I30" s="54"/>
      <c r="J30" s="9" t="s">
        <v>40</v>
      </c>
    </row>
    <row r="31" spans="1:11" ht="13.5" customHeight="1" x14ac:dyDescent="0.2">
      <c r="A31" s="59"/>
      <c r="B31" s="12"/>
      <c r="C31" s="12" t="s">
        <v>45</v>
      </c>
      <c r="D31" s="56"/>
      <c r="E31" s="57" t="s">
        <v>35</v>
      </c>
      <c r="F31" s="60">
        <f>C8</f>
        <v>2.1</v>
      </c>
      <c r="G31" s="58">
        <v>12000</v>
      </c>
      <c r="H31" s="58">
        <f t="shared" si="0"/>
        <v>25200</v>
      </c>
      <c r="I31" s="54" t="s">
        <v>140</v>
      </c>
      <c r="J31" s="9" t="s">
        <v>46</v>
      </c>
    </row>
    <row r="32" spans="1:11" ht="13.5" customHeight="1" x14ac:dyDescent="0.2">
      <c r="A32" s="59"/>
      <c r="B32" s="12"/>
      <c r="C32" s="12" t="s">
        <v>47</v>
      </c>
      <c r="D32" s="56"/>
      <c r="E32" s="57" t="s">
        <v>48</v>
      </c>
      <c r="F32" s="66"/>
      <c r="G32" s="58">
        <v>60000</v>
      </c>
      <c r="H32" s="58">
        <f t="shared" si="0"/>
        <v>0</v>
      </c>
      <c r="I32" s="54"/>
      <c r="J32" s="9" t="s">
        <v>49</v>
      </c>
    </row>
    <row r="33" spans="1:11" s="72" customFormat="1" ht="13.5" customHeight="1" x14ac:dyDescent="0.2">
      <c r="A33" s="33"/>
      <c r="B33" s="4" t="s">
        <v>50</v>
      </c>
      <c r="C33" s="4"/>
      <c r="D33" s="67"/>
      <c r="E33" s="68"/>
      <c r="F33" s="69"/>
      <c r="G33" s="70"/>
      <c r="H33" s="70"/>
      <c r="I33" s="71"/>
      <c r="J33" s="9"/>
    </row>
    <row r="34" spans="1:11" s="72" customFormat="1" ht="13.5" customHeight="1" x14ac:dyDescent="0.2">
      <c r="A34" s="33"/>
      <c r="B34" s="4"/>
      <c r="C34" s="4" t="s">
        <v>51</v>
      </c>
      <c r="D34" s="67"/>
      <c r="E34" s="57" t="s">
        <v>35</v>
      </c>
      <c r="F34" s="60"/>
      <c r="G34" s="58">
        <v>12000</v>
      </c>
      <c r="H34" s="70">
        <f t="shared" ref="H34:H42" si="1">F34*G34</f>
        <v>0</v>
      </c>
      <c r="I34" s="71"/>
      <c r="J34" s="9"/>
    </row>
    <row r="35" spans="1:11" s="72" customFormat="1" ht="13.5" customHeight="1" x14ac:dyDescent="0.2">
      <c r="A35" s="33"/>
      <c r="B35" s="4"/>
      <c r="C35" s="4" t="s">
        <v>52</v>
      </c>
      <c r="D35" s="67"/>
      <c r="E35" s="57" t="s">
        <v>35</v>
      </c>
      <c r="F35" s="60"/>
      <c r="G35" s="58">
        <v>8500</v>
      </c>
      <c r="H35" s="70">
        <f t="shared" si="1"/>
        <v>0</v>
      </c>
      <c r="I35" s="71"/>
      <c r="J35" s="9" t="s">
        <v>40</v>
      </c>
    </row>
    <row r="36" spans="1:11" s="72" customFormat="1" ht="13.5" customHeight="1" x14ac:dyDescent="0.2">
      <c r="A36" s="33"/>
      <c r="B36" s="4"/>
      <c r="C36" s="4" t="s">
        <v>53</v>
      </c>
      <c r="D36" s="67"/>
      <c r="E36" s="57" t="s">
        <v>35</v>
      </c>
      <c r="F36" s="60"/>
      <c r="G36" s="58">
        <v>10000</v>
      </c>
      <c r="H36" s="70">
        <f t="shared" si="1"/>
        <v>0</v>
      </c>
      <c r="I36" s="71"/>
      <c r="J36" s="9" t="s">
        <v>40</v>
      </c>
    </row>
    <row r="37" spans="1:11" ht="13.5" customHeight="1" x14ac:dyDescent="0.2">
      <c r="A37" s="59"/>
      <c r="B37" s="12" t="s">
        <v>54</v>
      </c>
      <c r="C37" s="12"/>
      <c r="D37" s="56"/>
      <c r="E37" s="57" t="s">
        <v>35</v>
      </c>
      <c r="F37" s="60"/>
      <c r="G37" s="61">
        <v>20000</v>
      </c>
      <c r="H37" s="58">
        <f t="shared" si="1"/>
        <v>0</v>
      </c>
      <c r="I37" s="54"/>
      <c r="J37" s="9" t="s">
        <v>55</v>
      </c>
    </row>
    <row r="38" spans="1:11" ht="13.5" customHeight="1" x14ac:dyDescent="0.2">
      <c r="A38" s="59"/>
      <c r="B38" s="12" t="s">
        <v>56</v>
      </c>
      <c r="C38" s="12"/>
      <c r="D38" s="56"/>
      <c r="E38" s="57" t="s">
        <v>57</v>
      </c>
      <c r="F38" s="66"/>
      <c r="G38" s="61">
        <v>25000</v>
      </c>
      <c r="H38" s="58">
        <f t="shared" si="1"/>
        <v>0</v>
      </c>
      <c r="I38" s="54"/>
      <c r="J38" s="9" t="s">
        <v>55</v>
      </c>
    </row>
    <row r="39" spans="1:11" ht="13.5" customHeight="1" x14ac:dyDescent="0.2">
      <c r="A39" s="59"/>
      <c r="B39" s="12" t="s">
        <v>58</v>
      </c>
      <c r="C39" s="12"/>
      <c r="D39" s="56"/>
      <c r="E39" s="57" t="s">
        <v>57</v>
      </c>
      <c r="F39" s="66"/>
      <c r="G39" s="61">
        <v>25000</v>
      </c>
      <c r="H39" s="58"/>
      <c r="I39" s="54"/>
      <c r="J39" s="9" t="s">
        <v>55</v>
      </c>
    </row>
    <row r="40" spans="1:11" ht="13.5" customHeight="1" x14ac:dyDescent="0.2">
      <c r="A40" s="59"/>
      <c r="B40" s="73" t="s">
        <v>149</v>
      </c>
      <c r="C40" s="73"/>
      <c r="D40" s="74"/>
      <c r="E40" s="75" t="s">
        <v>57</v>
      </c>
      <c r="F40" s="66">
        <v>1</v>
      </c>
      <c r="G40" s="61">
        <v>8000</v>
      </c>
      <c r="H40" s="58">
        <f t="shared" si="1"/>
        <v>8000</v>
      </c>
      <c r="I40" s="54"/>
      <c r="J40" s="9" t="s">
        <v>60</v>
      </c>
    </row>
    <row r="41" spans="1:11" ht="13.5" customHeight="1" x14ac:dyDescent="0.2">
      <c r="A41" s="59"/>
      <c r="B41" s="73" t="s">
        <v>59</v>
      </c>
      <c r="C41" s="73"/>
      <c r="D41" s="74"/>
      <c r="E41" s="75" t="s">
        <v>57</v>
      </c>
      <c r="F41" s="66"/>
      <c r="G41" s="61">
        <v>1</v>
      </c>
      <c r="H41" s="58">
        <f t="shared" si="1"/>
        <v>0</v>
      </c>
      <c r="I41" s="54"/>
      <c r="J41" s="9" t="s">
        <v>60</v>
      </c>
    </row>
    <row r="42" spans="1:11" ht="13.5" customHeight="1" x14ac:dyDescent="0.2">
      <c r="A42" s="59"/>
      <c r="B42" s="73" t="s">
        <v>59</v>
      </c>
      <c r="C42" s="73"/>
      <c r="D42" s="74"/>
      <c r="E42" s="75" t="s">
        <v>57</v>
      </c>
      <c r="F42" s="66"/>
      <c r="G42" s="61">
        <v>1</v>
      </c>
      <c r="H42" s="58">
        <f t="shared" si="1"/>
        <v>0</v>
      </c>
      <c r="I42" s="54"/>
      <c r="J42" s="9" t="s">
        <v>60</v>
      </c>
    </row>
    <row r="43" spans="1:11" ht="13.5" customHeight="1" x14ac:dyDescent="0.2">
      <c r="A43" s="189" t="s">
        <v>61</v>
      </c>
      <c r="B43" s="190"/>
      <c r="C43" s="190"/>
      <c r="D43" s="191"/>
      <c r="E43" s="76"/>
      <c r="F43" s="77"/>
      <c r="G43" s="78"/>
      <c r="H43" s="79">
        <f>SUM(H25:H42)</f>
        <v>50000</v>
      </c>
      <c r="I43" s="80"/>
      <c r="J43" s="9"/>
    </row>
    <row r="44" spans="1:11" ht="13.5" customHeight="1" x14ac:dyDescent="0.2">
      <c r="A44" s="55" t="s">
        <v>62</v>
      </c>
      <c r="B44" s="12"/>
      <c r="C44" s="12"/>
      <c r="D44" s="56"/>
      <c r="E44" s="57"/>
      <c r="F44" s="63"/>
      <c r="G44" s="58"/>
      <c r="H44" s="58"/>
      <c r="I44" s="54"/>
      <c r="J44" s="65" t="s">
        <v>63</v>
      </c>
      <c r="K44" s="62"/>
    </row>
    <row r="45" spans="1:11" ht="13.5" customHeight="1" x14ac:dyDescent="0.2">
      <c r="A45" s="59"/>
      <c r="B45" s="12" t="s">
        <v>64</v>
      </c>
      <c r="C45" s="12"/>
      <c r="D45" s="56"/>
      <c r="E45" s="57" t="s">
        <v>35</v>
      </c>
      <c r="F45" s="60"/>
      <c r="G45" s="61">
        <v>1500</v>
      </c>
      <c r="H45" s="58">
        <f>F45*G45</f>
        <v>0</v>
      </c>
      <c r="I45" s="54"/>
      <c r="J45" s="9" t="s">
        <v>40</v>
      </c>
    </row>
    <row r="46" spans="1:11" ht="13.5" customHeight="1" x14ac:dyDescent="0.2">
      <c r="A46" s="59"/>
      <c r="B46" s="12" t="s">
        <v>65</v>
      </c>
      <c r="C46" s="12"/>
      <c r="D46" s="56"/>
      <c r="E46" s="57" t="s">
        <v>35</v>
      </c>
      <c r="F46" s="60"/>
      <c r="G46" s="61">
        <v>3500</v>
      </c>
      <c r="H46" s="58">
        <f>F46*G46</f>
        <v>0</v>
      </c>
      <c r="I46" s="54"/>
      <c r="J46" s="9" t="s">
        <v>40</v>
      </c>
    </row>
    <row r="47" spans="1:11" ht="13.5" customHeight="1" x14ac:dyDescent="0.2">
      <c r="A47" s="59"/>
      <c r="B47" s="12" t="s">
        <v>66</v>
      </c>
      <c r="C47" s="12"/>
      <c r="D47" s="56"/>
      <c r="E47" s="57" t="s">
        <v>35</v>
      </c>
      <c r="F47" s="60"/>
      <c r="G47" s="61">
        <v>6500</v>
      </c>
      <c r="H47" s="58">
        <f>F47*G47</f>
        <v>0</v>
      </c>
      <c r="I47" s="54"/>
      <c r="J47" s="9" t="s">
        <v>40</v>
      </c>
    </row>
    <row r="48" spans="1:11" ht="13.5" customHeight="1" x14ac:dyDescent="0.2">
      <c r="A48" s="59"/>
      <c r="B48" s="12" t="s">
        <v>67</v>
      </c>
      <c r="C48" s="12"/>
      <c r="D48" s="56"/>
      <c r="E48" s="57" t="s">
        <v>35</v>
      </c>
      <c r="F48" s="60"/>
      <c r="G48" s="61">
        <v>6500</v>
      </c>
      <c r="H48" s="78">
        <f>F48*G48</f>
        <v>0</v>
      </c>
      <c r="I48" s="54"/>
      <c r="J48" s="9" t="s">
        <v>40</v>
      </c>
    </row>
    <row r="49" spans="1:10" ht="13.5" customHeight="1" thickBot="1" x14ac:dyDescent="0.25">
      <c r="A49" s="192" t="s">
        <v>68</v>
      </c>
      <c r="B49" s="193"/>
      <c r="C49" s="193"/>
      <c r="D49" s="194"/>
      <c r="E49" s="81"/>
      <c r="F49" s="82"/>
      <c r="G49" s="83"/>
      <c r="H49" s="84">
        <f>SUM(H45:H48)</f>
        <v>0</v>
      </c>
      <c r="I49" s="85"/>
      <c r="J49" s="9"/>
    </row>
    <row r="50" spans="1:10" ht="12" customHeight="1" thickTop="1" x14ac:dyDescent="0.2">
      <c r="A50" s="204" t="s">
        <v>26</v>
      </c>
      <c r="B50" s="182"/>
      <c r="C50" s="182"/>
      <c r="D50" s="205"/>
      <c r="E50" s="199" t="s">
        <v>27</v>
      </c>
      <c r="F50" s="210" t="s">
        <v>28</v>
      </c>
      <c r="G50" s="199" t="s">
        <v>29</v>
      </c>
      <c r="H50" s="199" t="s">
        <v>30</v>
      </c>
      <c r="I50" s="48" t="s">
        <v>31</v>
      </c>
      <c r="J50" s="9"/>
    </row>
    <row r="51" spans="1:10" ht="12" customHeight="1" thickBot="1" x14ac:dyDescent="0.25">
      <c r="A51" s="206"/>
      <c r="B51" s="183"/>
      <c r="C51" s="183"/>
      <c r="D51" s="207"/>
      <c r="E51" s="200"/>
      <c r="F51" s="211"/>
      <c r="G51" s="200"/>
      <c r="H51" s="200"/>
      <c r="I51" s="49" t="s">
        <v>32</v>
      </c>
      <c r="J51" s="9"/>
    </row>
    <row r="52" spans="1:10" ht="13.5" customHeight="1" thickTop="1" x14ac:dyDescent="0.2">
      <c r="A52" s="55" t="s">
        <v>69</v>
      </c>
      <c r="B52" s="12"/>
      <c r="C52" s="12"/>
      <c r="D52" s="56"/>
      <c r="E52" s="57"/>
      <c r="F52" s="63"/>
      <c r="G52" s="58"/>
      <c r="H52" s="58"/>
      <c r="I52" s="54"/>
      <c r="J52" s="9"/>
    </row>
    <row r="53" spans="1:10" ht="13.5" customHeight="1" x14ac:dyDescent="0.2">
      <c r="A53" s="59"/>
      <c r="B53" s="12" t="s">
        <v>70</v>
      </c>
      <c r="C53" s="12"/>
      <c r="D53" s="56"/>
      <c r="E53" s="57" t="s">
        <v>57</v>
      </c>
      <c r="F53" s="181">
        <v>0.25</v>
      </c>
      <c r="G53" s="177">
        <v>200000</v>
      </c>
      <c r="H53" s="58">
        <f>F53*G53</f>
        <v>50000</v>
      </c>
      <c r="I53" s="178" t="s">
        <v>150</v>
      </c>
      <c r="J53" s="9" t="s">
        <v>40</v>
      </c>
    </row>
    <row r="54" spans="1:10" ht="13.5" customHeight="1" x14ac:dyDescent="0.2">
      <c r="A54" s="59"/>
      <c r="B54" s="12" t="s">
        <v>71</v>
      </c>
      <c r="C54" s="12"/>
      <c r="D54" s="56"/>
      <c r="E54" s="57" t="s">
        <v>35</v>
      </c>
      <c r="F54" s="60">
        <f>$C$8</f>
        <v>2.1</v>
      </c>
      <c r="G54" s="58">
        <v>1200</v>
      </c>
      <c r="H54" s="58">
        <f>F54*G54</f>
        <v>2520</v>
      </c>
      <c r="I54" s="54" t="s">
        <v>153</v>
      </c>
      <c r="J54" s="9" t="s">
        <v>40</v>
      </c>
    </row>
    <row r="55" spans="1:10" ht="13.5" customHeight="1" x14ac:dyDescent="0.2">
      <c r="A55" s="59"/>
      <c r="B55" s="12" t="s">
        <v>72</v>
      </c>
      <c r="C55" s="12"/>
      <c r="D55" s="56"/>
      <c r="E55" s="57" t="s">
        <v>73</v>
      </c>
      <c r="F55" s="60">
        <f>C8</f>
        <v>2.1</v>
      </c>
      <c r="G55" s="58">
        <v>1000</v>
      </c>
      <c r="H55" s="58">
        <f>F55*G55</f>
        <v>2100</v>
      </c>
      <c r="I55" s="54"/>
      <c r="J55" s="9" t="s">
        <v>40</v>
      </c>
    </row>
    <row r="56" spans="1:10" ht="13.5" customHeight="1" x14ac:dyDescent="0.2">
      <c r="A56" s="59"/>
      <c r="B56" s="12" t="s">
        <v>74</v>
      </c>
      <c r="C56" s="12"/>
      <c r="D56" s="56"/>
      <c r="E56" s="57" t="s">
        <v>35</v>
      </c>
      <c r="F56" s="60">
        <f>$C$8</f>
        <v>2.1</v>
      </c>
      <c r="G56" s="58">
        <v>2000</v>
      </c>
      <c r="H56" s="78">
        <f>F56*G56</f>
        <v>4200</v>
      </c>
      <c r="I56" s="54"/>
      <c r="J56" s="9" t="s">
        <v>40</v>
      </c>
    </row>
    <row r="57" spans="1:10" ht="13.5" customHeight="1" x14ac:dyDescent="0.2">
      <c r="A57" s="189" t="s">
        <v>75</v>
      </c>
      <c r="B57" s="190"/>
      <c r="C57" s="190"/>
      <c r="D57" s="191"/>
      <c r="E57" s="76"/>
      <c r="F57" s="77"/>
      <c r="G57" s="78"/>
      <c r="H57" s="86">
        <f>SUM(H53:H56)</f>
        <v>58820</v>
      </c>
      <c r="I57" s="87"/>
      <c r="J57" s="9"/>
    </row>
    <row r="58" spans="1:10" ht="13.5" customHeight="1" x14ac:dyDescent="0.2">
      <c r="A58" s="55" t="s">
        <v>76</v>
      </c>
      <c r="B58" s="12"/>
      <c r="C58" s="12"/>
      <c r="D58" s="56"/>
      <c r="E58" s="57"/>
      <c r="F58" s="63"/>
      <c r="G58" s="58"/>
      <c r="H58" s="58"/>
      <c r="I58" s="54"/>
      <c r="J58" s="9"/>
    </row>
    <row r="59" spans="1:10" ht="13.5" customHeight="1" x14ac:dyDescent="0.2">
      <c r="A59" s="55"/>
      <c r="B59" s="88" t="s">
        <v>77</v>
      </c>
      <c r="C59" s="12"/>
      <c r="D59" s="56"/>
      <c r="E59" s="57" t="s">
        <v>35</v>
      </c>
      <c r="F59" s="60"/>
      <c r="G59" s="58">
        <v>4000</v>
      </c>
      <c r="H59" s="58">
        <f t="shared" ref="H59:H68" si="2">F59*G59</f>
        <v>0</v>
      </c>
      <c r="I59" s="54" t="s">
        <v>147</v>
      </c>
      <c r="J59" s="9" t="s">
        <v>40</v>
      </c>
    </row>
    <row r="60" spans="1:10" ht="13.5" customHeight="1" x14ac:dyDescent="0.2">
      <c r="A60" s="55"/>
      <c r="B60" s="12" t="s">
        <v>78</v>
      </c>
      <c r="C60" s="12"/>
      <c r="D60" s="56"/>
      <c r="E60" s="57" t="s">
        <v>79</v>
      </c>
      <c r="F60" s="60"/>
      <c r="G60" s="58">
        <v>50000</v>
      </c>
      <c r="H60" s="58">
        <f t="shared" si="2"/>
        <v>0</v>
      </c>
      <c r="I60" s="178"/>
      <c r="J60" s="9" t="s">
        <v>40</v>
      </c>
    </row>
    <row r="61" spans="1:10" ht="13.5" customHeight="1" x14ac:dyDescent="0.2">
      <c r="A61" s="59"/>
      <c r="B61" s="12" t="s">
        <v>80</v>
      </c>
      <c r="C61" s="12"/>
      <c r="D61" s="56"/>
      <c r="E61" s="57" t="s">
        <v>81</v>
      </c>
      <c r="F61" s="89"/>
      <c r="G61" s="58">
        <v>120</v>
      </c>
      <c r="H61" s="58">
        <f t="shared" si="2"/>
        <v>0</v>
      </c>
      <c r="I61" s="178"/>
      <c r="J61" s="9" t="s">
        <v>40</v>
      </c>
    </row>
    <row r="62" spans="1:10" ht="13.5" customHeight="1" x14ac:dyDescent="0.2">
      <c r="A62" s="59"/>
      <c r="B62" s="12" t="s">
        <v>82</v>
      </c>
      <c r="C62" s="12"/>
      <c r="D62" s="56"/>
      <c r="E62" s="57" t="s">
        <v>81</v>
      </c>
      <c r="F62" s="66"/>
      <c r="G62" s="58">
        <v>75</v>
      </c>
      <c r="H62" s="58">
        <f t="shared" si="2"/>
        <v>0</v>
      </c>
      <c r="I62" s="178"/>
      <c r="J62" s="9" t="s">
        <v>40</v>
      </c>
    </row>
    <row r="63" spans="1:10" ht="13.5" customHeight="1" x14ac:dyDescent="0.2">
      <c r="A63" s="59"/>
      <c r="B63" s="12" t="s">
        <v>83</v>
      </c>
      <c r="C63" s="12"/>
      <c r="D63" s="56"/>
      <c r="E63" s="57" t="s">
        <v>57</v>
      </c>
      <c r="F63" s="66"/>
      <c r="G63" s="58">
        <v>50000</v>
      </c>
      <c r="H63" s="58">
        <f t="shared" si="2"/>
        <v>0</v>
      </c>
      <c r="I63" s="54"/>
      <c r="J63" s="9" t="s">
        <v>40</v>
      </c>
    </row>
    <row r="64" spans="1:10" ht="13.5" customHeight="1" x14ac:dyDescent="0.2">
      <c r="A64" s="59"/>
      <c r="B64" s="12" t="s">
        <v>84</v>
      </c>
      <c r="C64" s="12"/>
      <c r="D64" s="56"/>
      <c r="E64" s="57" t="s">
        <v>79</v>
      </c>
      <c r="F64" s="60"/>
      <c r="G64" s="58">
        <v>300000</v>
      </c>
      <c r="H64" s="58">
        <f t="shared" si="2"/>
        <v>0</v>
      </c>
      <c r="I64" s="54"/>
      <c r="J64" s="9" t="s">
        <v>40</v>
      </c>
    </row>
    <row r="65" spans="1:10" ht="13.5" customHeight="1" x14ac:dyDescent="0.2">
      <c r="A65" s="59"/>
      <c r="B65" s="73" t="s">
        <v>148</v>
      </c>
      <c r="C65" s="73"/>
      <c r="D65" s="74"/>
      <c r="E65" s="57" t="s">
        <v>57</v>
      </c>
      <c r="F65" s="66">
        <v>4</v>
      </c>
      <c r="G65" s="61">
        <v>2500</v>
      </c>
      <c r="H65" s="58">
        <f t="shared" si="2"/>
        <v>10000</v>
      </c>
      <c r="I65" s="54"/>
      <c r="J65" s="9" t="s">
        <v>60</v>
      </c>
    </row>
    <row r="66" spans="1:10" ht="13.5" customHeight="1" x14ac:dyDescent="0.2">
      <c r="A66" s="59"/>
      <c r="B66" s="73" t="s">
        <v>59</v>
      </c>
      <c r="C66" s="73"/>
      <c r="D66" s="74"/>
      <c r="E66" s="57" t="s">
        <v>57</v>
      </c>
      <c r="F66" s="66"/>
      <c r="G66" s="61">
        <v>1</v>
      </c>
      <c r="H66" s="58">
        <f t="shared" si="2"/>
        <v>0</v>
      </c>
      <c r="I66" s="54"/>
      <c r="J66" s="9" t="s">
        <v>60</v>
      </c>
    </row>
    <row r="67" spans="1:10" ht="13.5" customHeight="1" x14ac:dyDescent="0.2">
      <c r="A67" s="59"/>
      <c r="B67" s="73" t="s">
        <v>59</v>
      </c>
      <c r="C67" s="73"/>
      <c r="D67" s="74"/>
      <c r="E67" s="57" t="s">
        <v>57</v>
      </c>
      <c r="F67" s="66"/>
      <c r="G67" s="61">
        <v>1</v>
      </c>
      <c r="H67" s="58">
        <f t="shared" si="2"/>
        <v>0</v>
      </c>
      <c r="I67" s="54"/>
      <c r="J67" s="9" t="s">
        <v>60</v>
      </c>
    </row>
    <row r="68" spans="1:10" ht="13.5" customHeight="1" x14ac:dyDescent="0.2">
      <c r="A68" s="59"/>
      <c r="B68" s="73" t="s">
        <v>59</v>
      </c>
      <c r="C68" s="73"/>
      <c r="D68" s="74"/>
      <c r="E68" s="57" t="s">
        <v>57</v>
      </c>
      <c r="F68" s="66"/>
      <c r="G68" s="61">
        <v>1</v>
      </c>
      <c r="H68" s="58">
        <f t="shared" si="2"/>
        <v>0</v>
      </c>
      <c r="I68" s="54"/>
      <c r="J68" s="9" t="s">
        <v>60</v>
      </c>
    </row>
    <row r="69" spans="1:10" ht="13.5" customHeight="1" x14ac:dyDescent="0.2">
      <c r="A69" s="59"/>
      <c r="B69" s="88"/>
      <c r="C69" s="12"/>
      <c r="D69" s="56"/>
      <c r="E69" s="57"/>
      <c r="F69" s="69"/>
      <c r="G69" s="58"/>
      <c r="H69" s="78"/>
      <c r="I69" s="90"/>
      <c r="J69" s="9" t="s">
        <v>60</v>
      </c>
    </row>
    <row r="70" spans="1:10" ht="13.5" customHeight="1" x14ac:dyDescent="0.2">
      <c r="A70" s="186" t="s">
        <v>85</v>
      </c>
      <c r="B70" s="187"/>
      <c r="C70" s="187"/>
      <c r="D70" s="188"/>
      <c r="E70" s="57"/>
      <c r="F70" s="63"/>
      <c r="G70" s="58"/>
      <c r="H70" s="91">
        <f>SUM(H59:H69)</f>
        <v>10000</v>
      </c>
      <c r="I70" s="90"/>
      <c r="J70" s="9"/>
    </row>
    <row r="71" spans="1:10" ht="13.5" customHeight="1" x14ac:dyDescent="0.2">
      <c r="A71" s="201" t="s">
        <v>86</v>
      </c>
      <c r="B71" s="202"/>
      <c r="C71" s="202"/>
      <c r="D71" s="203"/>
      <c r="E71" s="92"/>
      <c r="F71" s="93"/>
      <c r="G71" s="94"/>
      <c r="H71" s="79">
        <f>H43+H49+H57+H70</f>
        <v>118820</v>
      </c>
      <c r="I71" s="95"/>
      <c r="J71" s="9"/>
    </row>
    <row r="72" spans="1:10" ht="13.5" customHeight="1" x14ac:dyDescent="0.2">
      <c r="A72" s="96" t="s">
        <v>87</v>
      </c>
      <c r="B72" s="12"/>
      <c r="C72" s="12"/>
      <c r="D72" s="56"/>
      <c r="E72" s="97" t="s">
        <v>88</v>
      </c>
      <c r="F72" s="98"/>
      <c r="G72" s="99">
        <v>0.09</v>
      </c>
      <c r="H72" s="58">
        <f>ROUND($H$71*G72,-2)</f>
        <v>10700</v>
      </c>
      <c r="I72" s="54" t="s">
        <v>151</v>
      </c>
      <c r="J72" s="100" t="s">
        <v>89</v>
      </c>
    </row>
    <row r="73" spans="1:10" ht="13.5" customHeight="1" x14ac:dyDescent="0.2">
      <c r="A73" s="96" t="s">
        <v>90</v>
      </c>
      <c r="B73" s="12"/>
      <c r="C73" s="12"/>
      <c r="D73" s="56"/>
      <c r="E73" s="97" t="s">
        <v>88</v>
      </c>
      <c r="F73" s="98"/>
      <c r="G73" s="101">
        <v>0.03</v>
      </c>
      <c r="H73" s="58">
        <f>ROUND($H$71*G73,-2)</f>
        <v>3600</v>
      </c>
      <c r="I73" s="54"/>
      <c r="J73" s="9"/>
    </row>
    <row r="74" spans="1:10" ht="13.5" customHeight="1" x14ac:dyDescent="0.2">
      <c r="A74" s="96" t="s">
        <v>91</v>
      </c>
      <c r="B74" s="12"/>
      <c r="C74" s="12"/>
      <c r="D74" s="56"/>
      <c r="E74" s="97" t="s">
        <v>88</v>
      </c>
      <c r="F74" s="98"/>
      <c r="G74" s="102">
        <v>0.25</v>
      </c>
      <c r="H74" s="58">
        <f>ROUND($H$71*G74,-2)</f>
        <v>29700</v>
      </c>
      <c r="I74" s="54"/>
      <c r="J74" s="9"/>
    </row>
    <row r="75" spans="1:10" ht="13.5" customHeight="1" x14ac:dyDescent="0.2">
      <c r="A75" s="96" t="s">
        <v>92</v>
      </c>
      <c r="B75" s="12"/>
      <c r="C75" s="12"/>
      <c r="D75" s="56"/>
      <c r="E75" s="97" t="s">
        <v>88</v>
      </c>
      <c r="F75" s="98"/>
      <c r="G75" s="102">
        <v>0.09</v>
      </c>
      <c r="H75" s="78">
        <f>ROUND($H$71*G75,-2)</f>
        <v>10700</v>
      </c>
      <c r="I75" s="54"/>
      <c r="J75" s="9"/>
    </row>
    <row r="76" spans="1:10" ht="13.5" customHeight="1" thickBot="1" x14ac:dyDescent="0.25">
      <c r="A76" s="192" t="s">
        <v>93</v>
      </c>
      <c r="B76" s="193"/>
      <c r="C76" s="193"/>
      <c r="D76" s="194"/>
      <c r="E76" s="103"/>
      <c r="F76" s="104"/>
      <c r="G76" s="105"/>
      <c r="H76" s="84">
        <f>H71+SUM(H72:H75)</f>
        <v>173520</v>
      </c>
      <c r="I76" s="85"/>
      <c r="J76" s="9"/>
    </row>
    <row r="77" spans="1:10" ht="12" customHeight="1" thickTop="1" x14ac:dyDescent="0.2">
      <c r="A77" s="204" t="s">
        <v>26</v>
      </c>
      <c r="B77" s="182"/>
      <c r="C77" s="182"/>
      <c r="D77" s="205"/>
      <c r="E77" s="199" t="s">
        <v>27</v>
      </c>
      <c r="F77" s="208" t="s">
        <v>28</v>
      </c>
      <c r="G77" s="199" t="s">
        <v>29</v>
      </c>
      <c r="H77" s="199" t="s">
        <v>30</v>
      </c>
      <c r="I77" s="48" t="s">
        <v>31</v>
      </c>
      <c r="J77" s="9"/>
    </row>
    <row r="78" spans="1:10" ht="12" customHeight="1" thickBot="1" x14ac:dyDescent="0.25">
      <c r="A78" s="206"/>
      <c r="B78" s="183"/>
      <c r="C78" s="183"/>
      <c r="D78" s="207"/>
      <c r="E78" s="200"/>
      <c r="F78" s="209"/>
      <c r="G78" s="200"/>
      <c r="H78" s="200"/>
      <c r="I78" s="49" t="s">
        <v>32</v>
      </c>
      <c r="J78" s="9"/>
    </row>
    <row r="79" spans="1:10" ht="13.5" customHeight="1" thickTop="1" x14ac:dyDescent="0.2">
      <c r="A79" s="55" t="s">
        <v>94</v>
      </c>
      <c r="B79" s="12"/>
      <c r="C79" s="12"/>
      <c r="D79" s="56"/>
      <c r="E79" s="57"/>
      <c r="F79" s="98"/>
      <c r="G79" s="58"/>
      <c r="H79" s="58"/>
      <c r="I79" s="54"/>
      <c r="J79" s="9"/>
    </row>
    <row r="80" spans="1:10" ht="13.5" customHeight="1" x14ac:dyDescent="0.2">
      <c r="A80" s="59"/>
      <c r="B80" s="12" t="s">
        <v>95</v>
      </c>
      <c r="C80" s="12"/>
      <c r="D80" s="56"/>
      <c r="E80" s="57" t="s">
        <v>88</v>
      </c>
      <c r="F80" s="98"/>
      <c r="G80" s="106">
        <v>8000</v>
      </c>
      <c r="H80" s="58">
        <f>G80</f>
        <v>8000</v>
      </c>
      <c r="I80" s="107"/>
      <c r="J80" s="9" t="s">
        <v>96</v>
      </c>
    </row>
    <row r="81" spans="1:10" ht="13.5" customHeight="1" x14ac:dyDescent="0.2">
      <c r="A81" s="59"/>
      <c r="B81" s="12" t="s">
        <v>97</v>
      </c>
      <c r="C81" s="12"/>
      <c r="D81" s="56"/>
      <c r="E81" s="57" t="s">
        <v>88</v>
      </c>
      <c r="F81" s="98"/>
      <c r="G81" s="175"/>
      <c r="H81" s="58">
        <f>ROUND($H$76*G81,-2)</f>
        <v>0</v>
      </c>
      <c r="I81" s="107"/>
      <c r="J81" s="9"/>
    </row>
    <row r="82" spans="1:10" ht="13.5" customHeight="1" x14ac:dyDescent="0.2">
      <c r="A82" s="59"/>
      <c r="B82" s="12" t="s">
        <v>98</v>
      </c>
      <c r="C82" s="12"/>
      <c r="D82" s="56"/>
      <c r="E82" s="57" t="s">
        <v>88</v>
      </c>
      <c r="F82" s="98"/>
      <c r="G82" s="179">
        <v>0.06</v>
      </c>
      <c r="H82" s="58">
        <f>ROUND($H$76*G82,-2)</f>
        <v>10400</v>
      </c>
      <c r="I82" s="90" t="s">
        <v>99</v>
      </c>
      <c r="J82" s="9"/>
    </row>
    <row r="83" spans="1:10" ht="13.5" customHeight="1" x14ac:dyDescent="0.2">
      <c r="A83" s="59"/>
      <c r="B83" s="12" t="s">
        <v>100</v>
      </c>
      <c r="C83" s="12"/>
      <c r="D83" s="56"/>
      <c r="E83" s="57" t="s">
        <v>88</v>
      </c>
      <c r="F83" s="98"/>
      <c r="G83" s="179">
        <v>0.09</v>
      </c>
      <c r="H83" s="78">
        <f>ROUND(H$76*G83,-2)</f>
        <v>15600</v>
      </c>
      <c r="I83" s="54"/>
      <c r="J83" s="9"/>
    </row>
    <row r="84" spans="1:10" ht="13.5" customHeight="1" x14ac:dyDescent="0.2">
      <c r="A84" s="186" t="s">
        <v>101</v>
      </c>
      <c r="B84" s="187"/>
      <c r="C84" s="187"/>
      <c r="D84" s="188"/>
      <c r="E84" s="57"/>
      <c r="F84" s="98"/>
      <c r="G84" s="58"/>
      <c r="H84" s="91">
        <f>SUM(H80:H83)</f>
        <v>34000</v>
      </c>
      <c r="I84" s="54"/>
      <c r="J84" s="9"/>
    </row>
    <row r="85" spans="1:10" ht="13.5" customHeight="1" x14ac:dyDescent="0.2">
      <c r="A85" s="108" t="s">
        <v>102</v>
      </c>
      <c r="B85" s="109"/>
      <c r="C85" s="109"/>
      <c r="D85" s="110"/>
      <c r="E85" s="111"/>
      <c r="F85" s="112"/>
      <c r="G85" s="113"/>
      <c r="H85" s="113"/>
      <c r="I85" s="114"/>
      <c r="J85" s="9"/>
    </row>
    <row r="86" spans="1:10" ht="13.5" customHeight="1" x14ac:dyDescent="0.2">
      <c r="A86" s="59"/>
      <c r="B86" s="12" t="s">
        <v>103</v>
      </c>
      <c r="C86" s="12"/>
      <c r="D86" s="56"/>
      <c r="E86" s="57" t="s">
        <v>88</v>
      </c>
      <c r="F86" s="98"/>
      <c r="G86" s="115">
        <v>0.04</v>
      </c>
      <c r="H86" s="58">
        <f>ROUND($H$76*G86,-2)</f>
        <v>6900</v>
      </c>
      <c r="I86" s="54"/>
      <c r="J86" s="9"/>
    </row>
    <row r="87" spans="1:10" ht="13.5" customHeight="1" x14ac:dyDescent="0.2">
      <c r="A87" s="59"/>
      <c r="B87" s="12" t="s">
        <v>104</v>
      </c>
      <c r="C87" s="12"/>
      <c r="D87" s="56"/>
      <c r="E87" s="57" t="s">
        <v>88</v>
      </c>
      <c r="F87" s="98"/>
      <c r="G87" s="115">
        <v>0.04</v>
      </c>
      <c r="H87" s="78">
        <f>ROUND($H$76*G87,-2)</f>
        <v>6900</v>
      </c>
      <c r="I87" s="54"/>
      <c r="J87" s="9"/>
    </row>
    <row r="88" spans="1:10" ht="13.5" customHeight="1" x14ac:dyDescent="0.2">
      <c r="A88" s="189" t="s">
        <v>105</v>
      </c>
      <c r="B88" s="190"/>
      <c r="C88" s="190"/>
      <c r="D88" s="191"/>
      <c r="E88" s="76"/>
      <c r="F88" s="116"/>
      <c r="G88" s="78"/>
      <c r="H88" s="86">
        <f>SUM(H86:H87)</f>
        <v>13800</v>
      </c>
      <c r="I88" s="87"/>
      <c r="J88" s="9"/>
    </row>
    <row r="89" spans="1:10" ht="13.5" customHeight="1" x14ac:dyDescent="0.2">
      <c r="A89" s="55" t="s">
        <v>9</v>
      </c>
      <c r="B89" s="12"/>
      <c r="C89" s="12"/>
      <c r="D89" s="56"/>
      <c r="E89" s="57"/>
      <c r="F89" s="98"/>
      <c r="G89" s="58"/>
      <c r="H89" s="58"/>
      <c r="I89" s="117"/>
      <c r="J89" s="9"/>
    </row>
    <row r="90" spans="1:10" ht="13.5" customHeight="1" x14ac:dyDescent="0.2">
      <c r="A90" s="59"/>
      <c r="B90" s="12" t="s">
        <v>106</v>
      </c>
      <c r="C90" s="12"/>
      <c r="D90" s="56"/>
      <c r="E90" s="57" t="s">
        <v>81</v>
      </c>
      <c r="F90" s="180"/>
      <c r="G90" s="176">
        <v>12</v>
      </c>
      <c r="H90" s="58">
        <f t="shared" ref="H90:H98" si="3">F90*G90</f>
        <v>0</v>
      </c>
      <c r="I90" s="118" t="s">
        <v>152</v>
      </c>
      <c r="J90" s="100" t="s">
        <v>107</v>
      </c>
    </row>
    <row r="91" spans="1:10" ht="13.5" customHeight="1" x14ac:dyDescent="0.2">
      <c r="A91" s="59"/>
      <c r="B91" s="12" t="s">
        <v>108</v>
      </c>
      <c r="C91" s="12"/>
      <c r="D91" s="56"/>
      <c r="E91" s="57" t="s">
        <v>57</v>
      </c>
      <c r="F91" s="66"/>
      <c r="G91" s="58">
        <v>5000</v>
      </c>
      <c r="H91" s="58">
        <f t="shared" si="3"/>
        <v>0</v>
      </c>
      <c r="I91" s="117"/>
      <c r="J91" s="9" t="s">
        <v>40</v>
      </c>
    </row>
    <row r="92" spans="1:10" ht="13.5" customHeight="1" x14ac:dyDescent="0.2">
      <c r="A92" s="59"/>
      <c r="B92" s="12" t="s">
        <v>109</v>
      </c>
      <c r="C92" s="12"/>
      <c r="D92" s="56"/>
      <c r="E92" s="57" t="s">
        <v>57</v>
      </c>
      <c r="F92" s="66"/>
      <c r="G92" s="61">
        <v>60000</v>
      </c>
      <c r="H92" s="58">
        <f t="shared" si="3"/>
        <v>0</v>
      </c>
      <c r="I92" s="117"/>
      <c r="J92" s="9" t="s">
        <v>40</v>
      </c>
    </row>
    <row r="93" spans="1:10" ht="13.5" customHeight="1" x14ac:dyDescent="0.2">
      <c r="A93" s="59"/>
      <c r="B93" s="88" t="s">
        <v>110</v>
      </c>
      <c r="C93" s="12"/>
      <c r="D93" s="56"/>
      <c r="E93" s="57" t="s">
        <v>111</v>
      </c>
      <c r="F93" s="60"/>
      <c r="G93" s="58">
        <v>4000</v>
      </c>
      <c r="H93" s="58">
        <f t="shared" si="3"/>
        <v>0</v>
      </c>
      <c r="I93" s="118"/>
      <c r="J93" s="9" t="s">
        <v>40</v>
      </c>
    </row>
    <row r="94" spans="1:10" ht="13.5" customHeight="1" x14ac:dyDescent="0.2">
      <c r="A94" s="59"/>
      <c r="B94" s="88" t="s">
        <v>112</v>
      </c>
      <c r="C94" s="12"/>
      <c r="D94" s="56"/>
      <c r="E94" s="57" t="s">
        <v>57</v>
      </c>
      <c r="F94" s="66"/>
      <c r="G94" s="58">
        <v>300000</v>
      </c>
      <c r="H94" s="58">
        <f t="shared" si="3"/>
        <v>0</v>
      </c>
      <c r="I94" s="118" t="s">
        <v>139</v>
      </c>
      <c r="J94" s="100" t="s">
        <v>113</v>
      </c>
    </row>
    <row r="95" spans="1:10" ht="13.5" customHeight="1" x14ac:dyDescent="0.2">
      <c r="A95" s="59"/>
      <c r="B95" s="88" t="s">
        <v>114</v>
      </c>
      <c r="C95" s="12"/>
      <c r="D95" s="56"/>
      <c r="E95" s="57" t="s">
        <v>57</v>
      </c>
      <c r="F95" s="66"/>
      <c r="G95" s="58">
        <v>600000</v>
      </c>
      <c r="H95" s="58">
        <f t="shared" si="3"/>
        <v>0</v>
      </c>
      <c r="I95" s="118" t="s">
        <v>139</v>
      </c>
      <c r="J95" s="100" t="s">
        <v>113</v>
      </c>
    </row>
    <row r="96" spans="1:10" ht="13.5" customHeight="1" x14ac:dyDescent="0.2">
      <c r="A96" s="59"/>
      <c r="B96" s="88" t="s">
        <v>115</v>
      </c>
      <c r="C96" s="12"/>
      <c r="D96" s="56"/>
      <c r="E96" s="57" t="s">
        <v>57</v>
      </c>
      <c r="F96" s="66"/>
      <c r="G96" s="58">
        <v>800000</v>
      </c>
      <c r="H96" s="58">
        <f t="shared" si="3"/>
        <v>0</v>
      </c>
      <c r="I96" s="118" t="s">
        <v>139</v>
      </c>
      <c r="J96" s="100" t="s">
        <v>113</v>
      </c>
    </row>
    <row r="97" spans="1:10" ht="13.5" customHeight="1" x14ac:dyDescent="0.2">
      <c r="A97" s="59"/>
      <c r="B97" s="88" t="s">
        <v>116</v>
      </c>
      <c r="C97" s="12"/>
      <c r="D97" s="56"/>
      <c r="E97" s="57" t="s">
        <v>88</v>
      </c>
      <c r="F97" s="98"/>
      <c r="G97" s="61">
        <v>1</v>
      </c>
      <c r="H97" s="58">
        <f t="shared" si="3"/>
        <v>0</v>
      </c>
      <c r="I97" s="118" t="s">
        <v>117</v>
      </c>
      <c r="J97" s="9" t="s">
        <v>118</v>
      </c>
    </row>
    <row r="98" spans="1:10" ht="13.5" customHeight="1" x14ac:dyDescent="0.2">
      <c r="A98" s="59"/>
      <c r="B98" s="88" t="s">
        <v>119</v>
      </c>
      <c r="C98" s="12"/>
      <c r="D98" s="56"/>
      <c r="E98" s="57" t="s">
        <v>88</v>
      </c>
      <c r="F98" s="98"/>
      <c r="G98" s="61">
        <v>1</v>
      </c>
      <c r="H98" s="58">
        <f t="shared" si="3"/>
        <v>0</v>
      </c>
      <c r="I98" s="118"/>
      <c r="J98" s="9" t="s">
        <v>120</v>
      </c>
    </row>
    <row r="99" spans="1:10" ht="13.5" customHeight="1" x14ac:dyDescent="0.2">
      <c r="A99" s="186" t="s">
        <v>121</v>
      </c>
      <c r="B99" s="187"/>
      <c r="C99" s="187"/>
      <c r="D99" s="188"/>
      <c r="E99" s="57"/>
      <c r="F99" s="98"/>
      <c r="G99" s="58"/>
      <c r="H99" s="91">
        <f>SUM(H90:H98)</f>
        <v>0</v>
      </c>
      <c r="I99" s="117"/>
      <c r="J99" s="9"/>
    </row>
    <row r="100" spans="1:10" ht="13.5" customHeight="1" x14ac:dyDescent="0.2">
      <c r="A100" s="108" t="s">
        <v>122</v>
      </c>
      <c r="B100" s="109"/>
      <c r="C100" s="109"/>
      <c r="D100" s="110"/>
      <c r="E100" s="111"/>
      <c r="F100" s="112"/>
      <c r="G100" s="113"/>
      <c r="H100" s="113"/>
      <c r="I100" s="114"/>
      <c r="J100" s="9"/>
    </row>
    <row r="101" spans="1:10" ht="13.5" customHeight="1" x14ac:dyDescent="0.2">
      <c r="A101" s="59"/>
      <c r="B101" s="12" t="s">
        <v>6</v>
      </c>
      <c r="C101" s="12"/>
      <c r="D101" s="56"/>
      <c r="E101" s="57"/>
      <c r="F101" s="98"/>
      <c r="G101" s="58"/>
      <c r="H101" s="58">
        <f>ROUND(H84,-2)</f>
        <v>34000</v>
      </c>
      <c r="I101" s="54"/>
      <c r="J101" s="9" t="s">
        <v>123</v>
      </c>
    </row>
    <row r="102" spans="1:10" ht="13.5" customHeight="1" x14ac:dyDescent="0.2">
      <c r="A102" s="59"/>
      <c r="B102" s="12" t="s">
        <v>124</v>
      </c>
      <c r="C102" s="12"/>
      <c r="D102" s="56"/>
      <c r="E102" s="57"/>
      <c r="F102" s="98"/>
      <c r="G102" s="58"/>
      <c r="H102" s="58">
        <f>ROUND(H99,-2)</f>
        <v>0</v>
      </c>
      <c r="I102" s="54"/>
      <c r="J102" s="9" t="s">
        <v>123</v>
      </c>
    </row>
    <row r="103" spans="1:10" ht="13.5" customHeight="1" x14ac:dyDescent="0.2">
      <c r="A103" s="59"/>
      <c r="B103" s="12" t="s">
        <v>102</v>
      </c>
      <c r="C103" s="12"/>
      <c r="D103" s="56"/>
      <c r="E103" s="57"/>
      <c r="F103" s="98"/>
      <c r="G103" s="58"/>
      <c r="H103" s="58">
        <f>ROUND(H88,-2)</f>
        <v>13800</v>
      </c>
      <c r="I103" s="54"/>
      <c r="J103" s="9" t="s">
        <v>123</v>
      </c>
    </row>
    <row r="104" spans="1:10" ht="13.5" customHeight="1" x14ac:dyDescent="0.2">
      <c r="A104" s="59"/>
      <c r="B104" s="88" t="s">
        <v>15</v>
      </c>
      <c r="C104" s="12"/>
      <c r="D104" s="56"/>
      <c r="E104" s="57"/>
      <c r="F104" s="98"/>
      <c r="G104" s="58"/>
      <c r="H104" s="78">
        <f>ROUND(H76,-2)</f>
        <v>173500</v>
      </c>
      <c r="I104" s="54"/>
      <c r="J104" s="9" t="s">
        <v>123</v>
      </c>
    </row>
    <row r="105" spans="1:10" ht="14.65" customHeight="1" thickBot="1" x14ac:dyDescent="0.25">
      <c r="A105" s="192" t="s">
        <v>125</v>
      </c>
      <c r="B105" s="193"/>
      <c r="C105" s="193"/>
      <c r="D105" s="194"/>
      <c r="E105" s="119"/>
      <c r="F105" s="120"/>
      <c r="G105" s="83"/>
      <c r="H105" s="84">
        <f>SUM(H101:H104)</f>
        <v>221300</v>
      </c>
      <c r="I105" s="85"/>
      <c r="J105" s="9" t="s">
        <v>123</v>
      </c>
    </row>
    <row r="106" spans="1:10" ht="13.15" customHeight="1" thickTop="1" x14ac:dyDescent="0.2">
      <c r="A106" s="195" t="s">
        <v>126</v>
      </c>
      <c r="B106" s="196"/>
      <c r="C106" s="196"/>
      <c r="D106" s="196"/>
      <c r="E106" s="182"/>
      <c r="F106" s="182"/>
      <c r="G106" s="182"/>
      <c r="H106" s="184" t="s">
        <v>127</v>
      </c>
      <c r="I106" s="121"/>
      <c r="J106" s="9"/>
    </row>
    <row r="107" spans="1:10" ht="13.15" customHeight="1" thickBot="1" x14ac:dyDescent="0.25">
      <c r="A107" s="197" t="s">
        <v>122</v>
      </c>
      <c r="B107" s="198"/>
      <c r="C107" s="198"/>
      <c r="D107" s="198"/>
      <c r="E107" s="183"/>
      <c r="F107" s="183"/>
      <c r="G107" s="183"/>
      <c r="H107" s="185"/>
      <c r="I107" s="122"/>
      <c r="J107" s="9"/>
    </row>
    <row r="108" spans="1:10" ht="13.15" customHeight="1" thickTop="1" x14ac:dyDescent="0.2">
      <c r="A108" s="123"/>
      <c r="B108" s="88"/>
      <c r="C108" s="88"/>
      <c r="D108" s="88"/>
      <c r="E108" s="124"/>
      <c r="F108" s="125"/>
      <c r="G108" s="126"/>
      <c r="H108" s="127"/>
      <c r="I108" s="128"/>
      <c r="J108" s="9"/>
    </row>
    <row r="109" spans="1:10" ht="13.15" customHeight="1" x14ac:dyDescent="0.2">
      <c r="A109" s="59"/>
      <c r="B109" s="12" t="s">
        <v>6</v>
      </c>
      <c r="C109" s="12"/>
      <c r="D109" s="12"/>
      <c r="E109" s="97"/>
      <c r="F109" s="129"/>
      <c r="G109" s="130">
        <f>H101</f>
        <v>34000</v>
      </c>
      <c r="H109" s="131"/>
      <c r="I109" s="54"/>
      <c r="J109" s="9"/>
    </row>
    <row r="110" spans="1:10" ht="13.15" customHeight="1" x14ac:dyDescent="0.2">
      <c r="A110" s="59"/>
      <c r="B110" s="12" t="s">
        <v>9</v>
      </c>
      <c r="C110" s="12"/>
      <c r="D110" s="12"/>
      <c r="E110" s="97"/>
      <c r="F110" s="129"/>
      <c r="G110" s="130">
        <f>H102</f>
        <v>0</v>
      </c>
      <c r="H110" s="131"/>
      <c r="I110" s="54"/>
      <c r="J110" s="9"/>
    </row>
    <row r="111" spans="1:10" ht="13.15" customHeight="1" x14ac:dyDescent="0.2">
      <c r="A111" s="59"/>
      <c r="B111" s="12" t="s">
        <v>102</v>
      </c>
      <c r="C111" s="12"/>
      <c r="D111" s="12"/>
      <c r="E111" s="97"/>
      <c r="F111" s="129"/>
      <c r="G111" s="130">
        <f>H103</f>
        <v>13800</v>
      </c>
      <c r="H111" s="131"/>
      <c r="I111" s="54"/>
      <c r="J111" s="9"/>
    </row>
    <row r="112" spans="1:10" ht="13.15" customHeight="1" x14ac:dyDescent="0.2">
      <c r="A112" s="59"/>
      <c r="B112" s="88" t="s">
        <v>15</v>
      </c>
      <c r="C112" s="12"/>
      <c r="D112" s="12"/>
      <c r="E112" s="97"/>
      <c r="F112" s="129"/>
      <c r="G112" s="132">
        <f>H104</f>
        <v>173500</v>
      </c>
      <c r="H112" s="133"/>
      <c r="I112" s="54"/>
      <c r="J112" s="9"/>
    </row>
    <row r="113" spans="1:10" ht="13.15" customHeight="1" x14ac:dyDescent="0.2">
      <c r="A113" s="55" t="s">
        <v>128</v>
      </c>
      <c r="B113" s="12"/>
      <c r="C113" s="12"/>
      <c r="D113" s="12"/>
      <c r="E113" s="134"/>
      <c r="F113" s="134"/>
      <c r="G113" s="135"/>
      <c r="H113" s="91">
        <f>SUM(G109:G112)</f>
        <v>221300</v>
      </c>
      <c r="I113" s="64"/>
      <c r="J113" s="9"/>
    </row>
    <row r="114" spans="1:10" ht="3" customHeight="1" x14ac:dyDescent="0.2">
      <c r="A114" s="136"/>
      <c r="B114" s="45"/>
      <c r="C114" s="45"/>
      <c r="D114" s="45"/>
      <c r="E114" s="45"/>
      <c r="F114" s="45"/>
      <c r="G114" s="51"/>
      <c r="H114" s="137"/>
      <c r="I114" s="64"/>
      <c r="J114" s="9"/>
    </row>
    <row r="115" spans="1:10" ht="3" customHeight="1" x14ac:dyDescent="0.2">
      <c r="A115" s="138"/>
      <c r="B115" s="139"/>
      <c r="C115" s="139"/>
      <c r="D115" s="139"/>
      <c r="E115" s="139"/>
      <c r="F115" s="139"/>
      <c r="G115" s="139"/>
      <c r="H115" s="140"/>
      <c r="I115" s="141"/>
      <c r="J115" s="9"/>
    </row>
    <row r="116" spans="1:10" ht="13.15" customHeight="1" x14ac:dyDescent="0.2">
      <c r="A116" s="55" t="s">
        <v>129</v>
      </c>
      <c r="B116" s="12"/>
      <c r="C116" s="12"/>
      <c r="D116" s="12"/>
      <c r="E116" s="12"/>
      <c r="F116" s="12"/>
      <c r="G116" s="12"/>
      <c r="H116" s="142"/>
      <c r="I116" s="143"/>
      <c r="J116" s="9"/>
    </row>
    <row r="117" spans="1:10" ht="13.15" customHeight="1" x14ac:dyDescent="0.2">
      <c r="A117" s="55" t="s">
        <v>130</v>
      </c>
      <c r="B117" s="12"/>
      <c r="C117" s="12"/>
      <c r="D117" s="144" t="s">
        <v>131</v>
      </c>
      <c r="E117" s="73"/>
      <c r="F117" s="73"/>
      <c r="G117" s="73"/>
      <c r="H117" s="137"/>
      <c r="I117" s="143"/>
      <c r="J117" s="145" t="s">
        <v>132</v>
      </c>
    </row>
    <row r="118" spans="1:10" ht="3" customHeight="1" x14ac:dyDescent="0.2">
      <c r="A118" s="146"/>
      <c r="B118" s="147"/>
      <c r="C118" s="147"/>
      <c r="D118" s="147"/>
      <c r="E118" s="147"/>
      <c r="F118" s="147"/>
      <c r="G118" s="147"/>
      <c r="H118" s="148"/>
      <c r="I118" s="149"/>
      <c r="J118" s="9"/>
    </row>
    <row r="119" spans="1:10" ht="25.9" customHeight="1" x14ac:dyDescent="0.2">
      <c r="A119" s="150"/>
      <c r="B119" s="151" t="s">
        <v>133</v>
      </c>
      <c r="C119" s="151"/>
      <c r="D119" s="151"/>
      <c r="E119" s="152" t="s">
        <v>134</v>
      </c>
      <c r="F119" s="153"/>
      <c r="G119" s="154" t="s">
        <v>135</v>
      </c>
      <c r="H119" s="127"/>
      <c r="I119" s="64"/>
      <c r="J119" s="9"/>
    </row>
    <row r="120" spans="1:10" ht="13.15" customHeight="1" x14ac:dyDescent="0.2">
      <c r="A120" s="59"/>
      <c r="B120" s="12" t="s">
        <v>6</v>
      </c>
      <c r="C120" s="12"/>
      <c r="D120" s="12"/>
      <c r="E120" s="155"/>
      <c r="F120" s="12"/>
      <c r="G120" s="130">
        <f>ROUND($G$109*E120,-3)</f>
        <v>0</v>
      </c>
      <c r="H120" s="58"/>
      <c r="I120" s="64"/>
      <c r="J120" s="9" t="s">
        <v>40</v>
      </c>
    </row>
    <row r="121" spans="1:10" ht="13.15" customHeight="1" x14ac:dyDescent="0.2">
      <c r="A121" s="156"/>
      <c r="B121" s="12" t="s">
        <v>9</v>
      </c>
      <c r="C121" s="12"/>
      <c r="D121" s="12"/>
      <c r="E121" s="155">
        <v>0.878</v>
      </c>
      <c r="F121" s="12"/>
      <c r="G121" s="130">
        <f>ROUND($G$110*E121,-3)</f>
        <v>0</v>
      </c>
      <c r="H121" s="58"/>
      <c r="I121" s="64"/>
      <c r="J121" s="9" t="s">
        <v>40</v>
      </c>
    </row>
    <row r="122" spans="1:10" ht="13.15" customHeight="1" x14ac:dyDescent="0.2">
      <c r="A122" s="156"/>
      <c r="B122" s="12" t="s">
        <v>102</v>
      </c>
      <c r="C122" s="12"/>
      <c r="D122" s="12"/>
      <c r="E122" s="155"/>
      <c r="F122" s="12"/>
      <c r="G122" s="130">
        <f>ROUND($G$111*E122,-3)</f>
        <v>0</v>
      </c>
      <c r="H122" s="58"/>
      <c r="I122" s="64"/>
      <c r="J122" s="9" t="s">
        <v>40</v>
      </c>
    </row>
    <row r="123" spans="1:10" ht="13.15" customHeight="1" x14ac:dyDescent="0.2">
      <c r="A123" s="156"/>
      <c r="B123" s="88" t="s">
        <v>15</v>
      </c>
      <c r="C123" s="12"/>
      <c r="D123" s="12"/>
      <c r="E123" s="155"/>
      <c r="F123" s="12"/>
      <c r="G123" s="130">
        <f>ROUND($G$112*E123,-3)</f>
        <v>0</v>
      </c>
      <c r="H123" s="58"/>
      <c r="I123" s="64"/>
      <c r="J123" s="9" t="s">
        <v>40</v>
      </c>
    </row>
    <row r="124" spans="1:10" ht="13.15" customHeight="1" x14ac:dyDescent="0.2">
      <c r="A124" s="59"/>
      <c r="B124" s="73" t="s">
        <v>59</v>
      </c>
      <c r="C124" s="73"/>
      <c r="D124" s="73"/>
      <c r="E124" s="12"/>
      <c r="F124" s="12"/>
      <c r="G124" s="157">
        <v>0</v>
      </c>
      <c r="H124" s="58"/>
      <c r="I124" s="64"/>
      <c r="J124" s="9" t="s">
        <v>60</v>
      </c>
    </row>
    <row r="125" spans="1:10" ht="13.15" customHeight="1" x14ac:dyDescent="0.2">
      <c r="A125" s="59"/>
      <c r="B125" s="73" t="s">
        <v>59</v>
      </c>
      <c r="C125" s="73"/>
      <c r="D125" s="73"/>
      <c r="E125" s="12"/>
      <c r="F125" s="12"/>
      <c r="G125" s="157">
        <v>0</v>
      </c>
      <c r="H125" s="58"/>
      <c r="I125" s="64"/>
      <c r="J125" s="9" t="s">
        <v>60</v>
      </c>
    </row>
    <row r="126" spans="1:10" ht="13.15" customHeight="1" x14ac:dyDescent="0.2">
      <c r="A126" s="59"/>
      <c r="B126" s="73" t="s">
        <v>59</v>
      </c>
      <c r="C126" s="73"/>
      <c r="D126" s="73"/>
      <c r="E126" s="12"/>
      <c r="F126" s="12"/>
      <c r="G126" s="157">
        <v>0</v>
      </c>
      <c r="H126" s="58"/>
      <c r="I126" s="64"/>
      <c r="J126" s="9" t="s">
        <v>60</v>
      </c>
    </row>
    <row r="127" spans="1:10" ht="13.15" customHeight="1" x14ac:dyDescent="0.2">
      <c r="A127" s="59"/>
      <c r="B127" s="73" t="s">
        <v>59</v>
      </c>
      <c r="C127" s="73"/>
      <c r="D127" s="73"/>
      <c r="E127" s="12"/>
      <c r="F127" s="12"/>
      <c r="G127" s="158">
        <v>0</v>
      </c>
      <c r="H127" s="78"/>
      <c r="I127" s="64"/>
      <c r="J127" s="9" t="s">
        <v>60</v>
      </c>
    </row>
    <row r="128" spans="1:10" ht="13.15" customHeight="1" x14ac:dyDescent="0.2">
      <c r="A128" s="55" t="s">
        <v>136</v>
      </c>
      <c r="B128" s="12"/>
      <c r="C128" s="12"/>
      <c r="D128" s="12"/>
      <c r="E128" s="12"/>
      <c r="F128" s="12"/>
      <c r="G128" s="130"/>
      <c r="H128" s="58">
        <f>SUM(G120:G127)</f>
        <v>0</v>
      </c>
      <c r="I128" s="64"/>
      <c r="J128" s="9"/>
    </row>
    <row r="129" spans="1:10" ht="13.15" customHeight="1" thickBot="1" x14ac:dyDescent="0.25">
      <c r="A129" s="159"/>
      <c r="B129" s="160"/>
      <c r="C129" s="160"/>
      <c r="D129" s="160"/>
      <c r="E129" s="160"/>
      <c r="F129" s="160"/>
      <c r="G129" s="161"/>
      <c r="H129" s="162"/>
      <c r="I129" s="163"/>
      <c r="J129" s="9"/>
    </row>
    <row r="130" spans="1:10" ht="6" customHeight="1" x14ac:dyDescent="0.2">
      <c r="A130" s="164"/>
      <c r="B130" s="165"/>
      <c r="C130" s="165"/>
      <c r="D130" s="165"/>
      <c r="E130" s="165"/>
      <c r="F130" s="165"/>
      <c r="G130" s="166"/>
      <c r="H130" s="167"/>
      <c r="I130" s="143"/>
      <c r="J130" s="9"/>
    </row>
    <row r="131" spans="1:10" ht="13.15" customHeight="1" x14ac:dyDescent="0.2">
      <c r="A131" s="55" t="s">
        <v>19</v>
      </c>
      <c r="B131" s="12"/>
      <c r="C131" s="12"/>
      <c r="D131" s="12"/>
      <c r="E131" s="134"/>
      <c r="F131" s="134"/>
      <c r="G131" s="135"/>
      <c r="H131" s="91">
        <f>ROUNDUP(H113-H128,-4)</f>
        <v>230000</v>
      </c>
      <c r="I131" s="143"/>
      <c r="J131" s="9" t="s">
        <v>137</v>
      </c>
    </row>
    <row r="132" spans="1:10" ht="6" customHeight="1" thickBot="1" x14ac:dyDescent="0.25">
      <c r="A132" s="168"/>
      <c r="B132" s="169"/>
      <c r="C132" s="169"/>
      <c r="D132" s="169"/>
      <c r="E132" s="169"/>
      <c r="F132" s="169"/>
      <c r="G132" s="170"/>
      <c r="H132" s="171"/>
      <c r="I132" s="172"/>
      <c r="J132" s="9"/>
    </row>
    <row r="133" spans="1:10" ht="13.5" thickTop="1" x14ac:dyDescent="0.2"/>
    <row r="134" spans="1:10" x14ac:dyDescent="0.2">
      <c r="H134" s="173"/>
    </row>
    <row r="135" spans="1:10" x14ac:dyDescent="0.2">
      <c r="H135" s="174"/>
    </row>
  </sheetData>
  <sheetProtection selectLockedCells="1"/>
  <mergeCells count="40">
    <mergeCell ref="C5:D5"/>
    <mergeCell ref="A1:I1"/>
    <mergeCell ref="A2:I2"/>
    <mergeCell ref="C3:D3"/>
    <mergeCell ref="G3:I3"/>
    <mergeCell ref="C4:D4"/>
    <mergeCell ref="C6:D6"/>
    <mergeCell ref="D11:I12"/>
    <mergeCell ref="C14:I16"/>
    <mergeCell ref="H18:I18"/>
    <mergeCell ref="A21:D22"/>
    <mergeCell ref="E21:E22"/>
    <mergeCell ref="F21:F22"/>
    <mergeCell ref="G21:G22"/>
    <mergeCell ref="H21:H22"/>
    <mergeCell ref="A43:D43"/>
    <mergeCell ref="A49:D49"/>
    <mergeCell ref="A50:D51"/>
    <mergeCell ref="E50:E51"/>
    <mergeCell ref="F50:F51"/>
    <mergeCell ref="A77:D78"/>
    <mergeCell ref="E77:E78"/>
    <mergeCell ref="F77:F78"/>
    <mergeCell ref="G77:G78"/>
    <mergeCell ref="H77:H78"/>
    <mergeCell ref="H50:H51"/>
    <mergeCell ref="A57:D57"/>
    <mergeCell ref="A70:D70"/>
    <mergeCell ref="A71:D71"/>
    <mergeCell ref="A76:D76"/>
    <mergeCell ref="G50:G51"/>
    <mergeCell ref="F106:F107"/>
    <mergeCell ref="G106:G107"/>
    <mergeCell ref="H106:H107"/>
    <mergeCell ref="A84:D84"/>
    <mergeCell ref="A88:D88"/>
    <mergeCell ref="A99:D99"/>
    <mergeCell ref="A105:D105"/>
    <mergeCell ref="A106:D107"/>
    <mergeCell ref="E106:E107"/>
  </mergeCells>
  <printOptions horizontalCentered="1" verticalCentered="1"/>
  <pageMargins left="0.1" right="0.1" top="0.1" bottom="0.1" header="0" footer="0"/>
  <pageSetup paperSize="5" scale="52" orientation="portrait" cellComments="atEnd" r:id="rId1"/>
  <headerFooter>
    <oddHeader>&amp;C&amp;"-,Bold"&amp;14&amp;K00-049PRELIMINARY FOR INTERNAL REVIEW ONLY</oddHeader>
    <oddFooter>&amp;LFBCMobility2020.v1&amp;CPAGE &amp;P OF &amp;N&amp;RPrinted: &amp;D &amp;T</oddFooter>
  </headerFooter>
  <rowBreaks count="3" manualBreakCount="3">
    <brk id="49" max="8" man="1"/>
    <brk id="76" max="8" man="1"/>
    <brk id="1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3-03</vt:lpstr>
      <vt:lpstr>'3-03'!Print_Area</vt:lpstr>
      <vt:lpstr>'3-03'!Print_Titles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jhyden</dc:creator>
  <cp:lastModifiedBy>Pechukas, Robert</cp:lastModifiedBy>
  <cp:lastPrinted>2020-06-04T01:34:22Z</cp:lastPrinted>
  <dcterms:created xsi:type="dcterms:W3CDTF">2020-04-23T21:22:30Z</dcterms:created>
  <dcterms:modified xsi:type="dcterms:W3CDTF">2020-07-09T16:10:37Z</dcterms:modified>
</cp:coreProperties>
</file>